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月間集計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改定情報" sheetId="12" r:id="rId12"/>
    <sheet name="Read_Me" sheetId="13" r:id="rId13"/>
    <sheet name="DBT" sheetId="14" r:id="rId14"/>
  </sheets>
  <definedNames/>
  <calcPr fullCalcOnLoad="1"/>
</workbook>
</file>

<file path=xl/sharedStrings.xml><?xml version="1.0" encoding="utf-8"?>
<sst xmlns="http://schemas.openxmlformats.org/spreadsheetml/2006/main" count="583" uniqueCount="72">
  <si>
    <t>氏名</t>
  </si>
  <si>
    <t>部門</t>
  </si>
  <si>
    <t>日</t>
  </si>
  <si>
    <t>No</t>
  </si>
  <si>
    <t>初日</t>
  </si>
  <si>
    <t>締め</t>
  </si>
  <si>
    <t>時間</t>
  </si>
  <si>
    <t>始業</t>
  </si>
  <si>
    <t>始</t>
  </si>
  <si>
    <t>終</t>
  </si>
  <si>
    <t>退社</t>
  </si>
  <si>
    <t>分</t>
  </si>
  <si>
    <t>日付</t>
  </si>
  <si>
    <t>曜日</t>
  </si>
  <si>
    <t>休憩始め</t>
  </si>
  <si>
    <t>休憩終わり</t>
  </si>
  <si>
    <t>終業</t>
  </si>
  <si>
    <t>拘束</t>
  </si>
  <si>
    <t>休憩</t>
  </si>
  <si>
    <t>労働時間</t>
  </si>
  <si>
    <t>実労働時間</t>
  </si>
  <si>
    <t>時</t>
  </si>
  <si>
    <t>分読替</t>
  </si>
  <si>
    <t>社員No</t>
  </si>
  <si>
    <t>出勤日数</t>
  </si>
  <si>
    <t>バージョンアップ情報</t>
  </si>
  <si>
    <t>　著作権とご利用上の制限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</si>
  <si>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</si>
  <si>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</si>
  <si>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</si>
  <si>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②</t>
  </si>
  <si>
    <t>③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</si>
  <si>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</si>
  <si>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</si>
  <si>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</si>
  <si>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</si>
  <si>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</si>
  <si>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</si>
  <si>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</si>
  <si>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</si>
  <si>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</si>
  <si>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       　大津章敬(webmaster@roumu.com)</t>
  </si>
  <si>
    <t>http://www.roumu.com/</t>
  </si>
  <si>
    <t>v1.01での改定(1999/11/26)</t>
  </si>
  <si>
    <t>端数処理の設定を追加</t>
  </si>
  <si>
    <t>出勤日数の自動計算を追加</t>
  </si>
  <si>
    <t>計算式の簡素化</t>
  </si>
  <si>
    <t>v1.02での改定(2003/4/23)</t>
  </si>
  <si>
    <t>http://www.roumu.com</t>
  </si>
  <si>
    <t>タイムカード集計システム</t>
  </si>
  <si>
    <t>初日</t>
  </si>
  <si>
    <t>締日</t>
  </si>
  <si>
    <t>合計</t>
  </si>
  <si>
    <t>出勤日数</t>
  </si>
  <si>
    <t>集　計</t>
  </si>
  <si>
    <t>Timecard</t>
  </si>
  <si>
    <t>設定画面を変更</t>
  </si>
  <si>
    <t>Ver1.03(April,2,2007)</t>
  </si>
  <si>
    <t>月間労働時間集計時の最終端数処理方法</t>
  </si>
  <si>
    <t>(法定内)</t>
  </si>
  <si>
    <t>(法定超)</t>
  </si>
  <si>
    <t>v1.03</t>
  </si>
  <si>
    <t>v1.03での改定(2007/4/2)</t>
  </si>
  <si>
    <t>土日のセルの色を変更</t>
  </si>
  <si>
    <t>端数処理の設定を変更(各日での端数処理は廃止)</t>
  </si>
  <si>
    <t>法定内・法定超過での労働時間集計を追加</t>
  </si>
  <si>
    <t>総労働時間</t>
  </si>
  <si>
    <t>(法定内合計)</t>
  </si>
  <si>
    <t>(法定超合計)</t>
  </si>
  <si>
    <t>最終集計</t>
  </si>
  <si>
    <t>端数処理</t>
  </si>
  <si>
    <t>実総労働時間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</si>
</sst>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aaa"/>
    <numFmt numFmtId="178" formatCode="00"/>
    <numFmt numFmtId="179" formatCode="0&quot;時間&quot;"/>
    <numFmt numFmtId="180" formatCode="0&quot;分&quot;"/>
    <numFmt numFmtId="181" formatCode="0&quot;h&quot;"/>
    <numFmt numFmtId="182" formatCode="0&quot;m&quot;"/>
  </numFmts>
  <fonts count="26">
    <font>
      <sz val="11"/>
      <name val="ＭＳ ゴシック"/>
      <family val="3"/>
    </font>
    <font>
      <sz val="6"/>
      <name val="ＭＳ ゴシック"/>
      <family val="3"/>
    </font>
    <font>
      <sz val="16"/>
      <name val="Comic Sans MS"/>
      <family val="4"/>
    </font>
    <font>
      <sz val="9"/>
      <name val="MS UI Gothic"/>
      <family val="3"/>
    </font>
    <font>
      <sz val="10"/>
      <name val="ＭＳ ゴシック"/>
      <family val="3"/>
    </font>
    <font>
      <sz val="16"/>
      <name val="Arial"/>
      <family val="2"/>
    </font>
    <font>
      <b/>
      <sz val="11"/>
      <name val="Arial"/>
      <family val="2"/>
    </font>
    <font>
      <b/>
      <sz val="14"/>
      <name val="ＭＳ 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10"/>
      <name val="ＭＳ Ｐゴシック"/>
      <family val="3"/>
    </font>
    <font>
      <u val="single"/>
      <sz val="14"/>
      <color indexed="12"/>
      <name val="Arial"/>
      <family val="2"/>
    </font>
    <font>
      <u val="single"/>
      <sz val="14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Ｐゴシック"/>
      <family val="3"/>
    </font>
    <font>
      <sz val="11"/>
      <color indexed="57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b/>
      <i/>
      <sz val="10"/>
      <color indexed="13"/>
      <name val="Arial"/>
      <family val="2"/>
    </font>
    <font>
      <i/>
      <sz val="8"/>
      <color indexed="10"/>
      <name val="Arial Narrow"/>
      <family val="2"/>
    </font>
    <font>
      <b/>
      <sz val="18"/>
      <color indexed="18"/>
      <name val="ＭＳ ゴシック"/>
      <family val="3"/>
    </font>
    <font>
      <sz val="10"/>
      <color indexed="53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56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6" fillId="0" borderId="0" xfId="0" applyFont="1" applyAlignment="1" quotePrefix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9" fillId="3" borderId="37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38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55" fontId="8" fillId="0" borderId="0" xfId="0" applyNumberFormat="1" applyFont="1" applyFill="1" applyBorder="1" applyAlignment="1" quotePrefix="1">
      <alignment horizontal="left"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3" borderId="37" xfId="0" applyFont="1" applyFill="1" applyBorder="1" applyAlignment="1">
      <alignment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1" fillId="0" borderId="0" xfId="0" applyFont="1" applyFill="1" applyAlignment="1" quotePrefix="1">
      <alignment horizontal="left"/>
    </xf>
    <xf numFmtId="0" fontId="8" fillId="4" borderId="0" xfId="0" applyFont="1" applyFill="1" applyBorder="1" applyAlignment="1">
      <alignment/>
    </xf>
    <xf numFmtId="0" fontId="19" fillId="0" borderId="0" xfId="16" applyFont="1" applyFill="1" applyBorder="1" applyAlignment="1">
      <alignment/>
    </xf>
    <xf numFmtId="0" fontId="13" fillId="0" borderId="0" xfId="16" applyFill="1" applyBorder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0" xfId="16" applyFont="1" applyAlignment="1">
      <alignment/>
    </xf>
    <xf numFmtId="0" fontId="4" fillId="5" borderId="1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42" xfId="0" applyFill="1" applyBorder="1" applyAlignment="1" quotePrefix="1">
      <alignment horizontal="center"/>
    </xf>
    <xf numFmtId="0" fontId="0" fillId="6" borderId="43" xfId="0" applyFill="1" applyBorder="1" applyAlignment="1">
      <alignment/>
    </xf>
    <xf numFmtId="178" fontId="0" fillId="0" borderId="44" xfId="0" applyNumberFormat="1" applyBorder="1" applyAlignment="1" applyProtection="1">
      <alignment horizontal="center"/>
      <protection locked="0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14" fontId="4" fillId="0" borderId="45" xfId="0" applyNumberFormat="1" applyFont="1" applyBorder="1" applyAlignment="1">
      <alignment horizontal="center"/>
    </xf>
    <xf numFmtId="14" fontId="4" fillId="0" borderId="46" xfId="0" applyNumberFormat="1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76" fontId="0" fillId="6" borderId="47" xfId="0" applyNumberFormat="1" applyFill="1" applyBorder="1" applyAlignment="1">
      <alignment horizontal="center"/>
    </xf>
    <xf numFmtId="177" fontId="0" fillId="6" borderId="48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78" fontId="0" fillId="0" borderId="9" xfId="0" applyNumberFormat="1" applyBorder="1" applyAlignment="1" applyProtection="1">
      <alignment horizontal="center"/>
      <protection locked="0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>
      <alignment/>
    </xf>
    <xf numFmtId="178" fontId="0" fillId="0" borderId="11" xfId="0" applyNumberFormat="1" applyBorder="1" applyAlignment="1" applyProtection="1">
      <alignment horizontal="center"/>
      <protection locked="0"/>
    </xf>
    <xf numFmtId="178" fontId="0" fillId="0" borderId="25" xfId="0" applyNumberFormat="1" applyBorder="1" applyAlignment="1" applyProtection="1">
      <alignment horizontal="center"/>
      <protection locked="0"/>
    </xf>
    <xf numFmtId="178" fontId="0" fillId="0" borderId="49" xfId="0" applyNumberFormat="1" applyBorder="1" applyAlignment="1" applyProtection="1">
      <alignment horizontal="center"/>
      <protection locked="0"/>
    </xf>
    <xf numFmtId="178" fontId="0" fillId="0" borderId="50" xfId="0" applyNumberFormat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left"/>
    </xf>
    <xf numFmtId="0" fontId="0" fillId="6" borderId="4" xfId="0" applyFill="1" applyBorder="1" applyAlignment="1" quotePrefix="1">
      <alignment horizontal="left"/>
    </xf>
    <xf numFmtId="0" fontId="0" fillId="0" borderId="3" xfId="0" applyBorder="1" applyAlignment="1" applyProtection="1">
      <alignment horizontal="left"/>
      <protection/>
    </xf>
    <xf numFmtId="0" fontId="0" fillId="0" borderId="43" xfId="0" applyBorder="1" applyAlignment="1">
      <alignment horizontal="center"/>
    </xf>
    <xf numFmtId="0" fontId="12" fillId="0" borderId="0" xfId="16" applyFont="1" applyFill="1" applyBorder="1" applyAlignment="1">
      <alignment/>
    </xf>
    <xf numFmtId="0" fontId="12" fillId="0" borderId="38" xfId="16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179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79" fontId="0" fillId="0" borderId="27" xfId="0" applyNumberFormat="1" applyBorder="1" applyAlignment="1">
      <alignment/>
    </xf>
    <xf numFmtId="180" fontId="0" fillId="0" borderId="28" xfId="0" applyNumberFormat="1" applyBorder="1" applyAlignment="1">
      <alignment horizontal="center"/>
    </xf>
    <xf numFmtId="179" fontId="0" fillId="0" borderId="32" xfId="0" applyNumberFormat="1" applyBorder="1" applyAlignment="1">
      <alignment/>
    </xf>
    <xf numFmtId="180" fontId="0" fillId="0" borderId="33" xfId="0" applyNumberFormat="1" applyBorder="1" applyAlignment="1">
      <alignment horizontal="center"/>
    </xf>
    <xf numFmtId="179" fontId="0" fillId="0" borderId="43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22" fillId="0" borderId="0" xfId="0" applyFont="1" applyAlignment="1" applyProtection="1">
      <alignment horizontal="center"/>
      <protection/>
    </xf>
    <xf numFmtId="0" fontId="24" fillId="0" borderId="0" xfId="16" applyFont="1" applyAlignment="1">
      <alignment/>
    </xf>
    <xf numFmtId="0" fontId="0" fillId="6" borderId="43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" fillId="5" borderId="43" xfId="0" applyFont="1" applyFill="1" applyBorder="1" applyAlignment="1" quotePrefix="1">
      <alignment horizontal="center"/>
    </xf>
    <xf numFmtId="0" fontId="4" fillId="5" borderId="14" xfId="0" applyFont="1" applyFill="1" applyBorder="1" applyAlignment="1" quotePrefix="1">
      <alignment horizontal="center"/>
    </xf>
    <xf numFmtId="0" fontId="4" fillId="5" borderId="19" xfId="0" applyFont="1" applyFill="1" applyBorder="1" applyAlignment="1" quotePrefix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3" xfId="0" applyFill="1" applyBorder="1" applyAlignment="1" applyProtection="1" quotePrefix="1">
      <alignment horizontal="center"/>
      <protection/>
    </xf>
    <xf numFmtId="0" fontId="0" fillId="6" borderId="19" xfId="0" applyFill="1" applyBorder="1" applyAlignment="1" applyProtection="1" quotePrefix="1">
      <alignment horizontal="center"/>
      <protection/>
    </xf>
    <xf numFmtId="0" fontId="17" fillId="6" borderId="43" xfId="0" applyFont="1" applyFill="1" applyBorder="1" applyAlignment="1" quotePrefix="1">
      <alignment horizontal="center"/>
    </xf>
    <xf numFmtId="0" fontId="17" fillId="6" borderId="19" xfId="0" applyFont="1" applyFill="1" applyBorder="1" applyAlignment="1" quotePrefix="1">
      <alignment horizontal="center"/>
    </xf>
    <xf numFmtId="0" fontId="0" fillId="6" borderId="14" xfId="0" applyFill="1" applyBorder="1" applyAlignment="1">
      <alignment horizontal="center"/>
    </xf>
    <xf numFmtId="0" fontId="0" fillId="5" borderId="4" xfId="0" applyFill="1" applyBorder="1" applyAlignment="1" quotePrefix="1">
      <alignment horizontal="center"/>
    </xf>
    <xf numFmtId="0" fontId="0" fillId="5" borderId="2" xfId="0" applyFill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46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81" fontId="0" fillId="0" borderId="43" xfId="0" applyNumberFormat="1" applyBorder="1" applyAlignment="1">
      <alignment/>
    </xf>
    <xf numFmtId="182" fontId="0" fillId="0" borderId="17" xfId="0" applyNumberFormat="1" applyBorder="1" applyAlignment="1">
      <alignment/>
    </xf>
    <xf numFmtId="181" fontId="0" fillId="0" borderId="14" xfId="0" applyNumberForma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5</xdr:col>
      <xdr:colOff>123825</xdr:colOff>
      <xdr:row>2</xdr:row>
      <xdr:rowOff>19050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80975"/>
          <a:ext cx="3933825" cy="20955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Meinan Management Consulting Network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0"/>
  <sheetViews>
    <sheetView showGridLines="0" showZeros="0" tabSelected="1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2" width="3" style="0" customWidth="1"/>
    <col min="3" max="4" width="13.5" style="0" customWidth="1"/>
    <col min="5" max="5" width="10.59765625" style="0" customWidth="1"/>
    <col min="6" max="6" width="5.3984375" style="0" customWidth="1"/>
    <col min="7" max="7" width="3.3984375" style="0" customWidth="1"/>
  </cols>
  <sheetData>
    <row r="2" spans="3:4" ht="15">
      <c r="C2" s="76"/>
      <c r="D2">
        <v>1</v>
      </c>
    </row>
    <row r="3" spans="2:7" ht="21">
      <c r="B3" s="134" t="s">
        <v>49</v>
      </c>
      <c r="C3" s="134"/>
      <c r="D3" s="134"/>
      <c r="E3" s="134"/>
      <c r="F3" s="77"/>
      <c r="G3" s="77"/>
    </row>
    <row r="4" spans="3:23" ht="14.25">
      <c r="C4" s="78"/>
      <c r="D4" s="79" t="s">
        <v>57</v>
      </c>
      <c r="F4" s="29"/>
      <c r="G4" s="29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3:23" ht="15">
      <c r="C5" s="80"/>
      <c r="D5" s="135" t="s">
        <v>48</v>
      </c>
      <c r="E5" s="135"/>
      <c r="F5" s="82"/>
      <c r="G5" s="82"/>
      <c r="H5" s="8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3:23" ht="6.75" customHeight="1">
      <c r="C6" s="80"/>
      <c r="D6" s="82"/>
      <c r="E6" s="82"/>
      <c r="F6" s="82"/>
      <c r="G6" s="82"/>
      <c r="H6" s="8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3:23" ht="14.25" customHeight="1">
      <c r="C7" s="83" t="s">
        <v>50</v>
      </c>
      <c r="D7" s="84" t="s">
        <v>51</v>
      </c>
      <c r="E7" s="138" t="s">
        <v>58</v>
      </c>
      <c r="F7" s="139"/>
      <c r="G7" s="139"/>
      <c r="H7" s="139"/>
      <c r="I7" s="139"/>
      <c r="J7" s="139"/>
      <c r="K7" s="139"/>
      <c r="L7" s="139"/>
      <c r="M7" s="140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2:13" ht="14.25" customHeight="1">
      <c r="B8" s="48"/>
      <c r="C8" s="97">
        <v>39173</v>
      </c>
      <c r="D8" s="98">
        <v>39202</v>
      </c>
      <c r="E8" s="94"/>
      <c r="F8" s="95"/>
      <c r="G8" s="95"/>
      <c r="H8" s="95"/>
      <c r="I8" s="95"/>
      <c r="J8" s="95"/>
      <c r="K8" s="95"/>
      <c r="L8" s="95"/>
      <c r="M8" s="96"/>
    </row>
    <row r="9" spans="2:13" ht="14.25">
      <c r="B9" s="85" t="s">
        <v>3</v>
      </c>
      <c r="C9" s="85" t="s">
        <v>1</v>
      </c>
      <c r="D9" s="86" t="s">
        <v>0</v>
      </c>
      <c r="E9" s="87" t="s">
        <v>23</v>
      </c>
      <c r="F9" s="88" t="s">
        <v>24</v>
      </c>
      <c r="G9" s="90"/>
      <c r="H9" s="136" t="s">
        <v>66</v>
      </c>
      <c r="I9" s="137"/>
      <c r="J9" s="136" t="s">
        <v>67</v>
      </c>
      <c r="K9" s="137"/>
      <c r="L9" s="136" t="s">
        <v>68</v>
      </c>
      <c r="M9" s="137"/>
    </row>
    <row r="10" spans="2:13" ht="13.5">
      <c r="B10" s="91">
        <v>1</v>
      </c>
      <c r="C10" s="33">
        <f>1!G3</f>
        <v>0</v>
      </c>
      <c r="D10" s="34">
        <f>1!C3</f>
        <v>0</v>
      </c>
      <c r="E10" s="35">
        <f>1!C4</f>
        <v>0</v>
      </c>
      <c r="F10" s="36">
        <f>1!W4</f>
        <v>0</v>
      </c>
      <c r="G10" s="37" t="s">
        <v>2</v>
      </c>
      <c r="H10" s="126">
        <f>J10+L10</f>
        <v>0</v>
      </c>
      <c r="I10" s="127">
        <f>K10+M10</f>
        <v>0</v>
      </c>
      <c r="J10" s="126">
        <f>1!$U$40</f>
        <v>0</v>
      </c>
      <c r="K10" s="127">
        <f>1!$V$40</f>
        <v>0</v>
      </c>
      <c r="L10" s="126">
        <f>1!$W$40</f>
        <v>0</v>
      </c>
      <c r="M10" s="127">
        <f>1!$X$40</f>
        <v>0</v>
      </c>
    </row>
    <row r="11" spans="2:13" ht="13.5">
      <c r="B11" s="92">
        <v>2</v>
      </c>
      <c r="C11" s="38">
        <f>2!G3</f>
        <v>0</v>
      </c>
      <c r="D11" s="39">
        <f>2!C3</f>
        <v>0</v>
      </c>
      <c r="E11" s="40">
        <f>2!C4</f>
        <v>0</v>
      </c>
      <c r="F11" s="41">
        <f>2!U3</f>
        <v>0</v>
      </c>
      <c r="G11" s="42" t="s">
        <v>2</v>
      </c>
      <c r="H11" s="128">
        <f aca="true" t="shared" si="0" ref="H11:H19">J11+L11</f>
        <v>0</v>
      </c>
      <c r="I11" s="129">
        <f aca="true" t="shared" si="1" ref="I11:I19">K11+M11</f>
        <v>0</v>
      </c>
      <c r="J11" s="128">
        <f>2!$U$40</f>
        <v>0</v>
      </c>
      <c r="K11" s="129">
        <f>2!$V$40</f>
        <v>0</v>
      </c>
      <c r="L11" s="128">
        <f>2!$W$40</f>
        <v>0</v>
      </c>
      <c r="M11" s="129">
        <f>2!$X$40</f>
        <v>0</v>
      </c>
    </row>
    <row r="12" spans="2:13" ht="13.5">
      <c r="B12" s="92">
        <v>3</v>
      </c>
      <c r="C12" s="38">
        <f>3!G3</f>
        <v>0</v>
      </c>
      <c r="D12" s="39">
        <f>3!C3</f>
        <v>0</v>
      </c>
      <c r="E12" s="40">
        <f>3!C4</f>
        <v>0</v>
      </c>
      <c r="F12" s="41">
        <f>3!U3</f>
        <v>0</v>
      </c>
      <c r="G12" s="42" t="s">
        <v>2</v>
      </c>
      <c r="H12" s="128">
        <f t="shared" si="0"/>
        <v>0</v>
      </c>
      <c r="I12" s="129">
        <f t="shared" si="1"/>
        <v>0</v>
      </c>
      <c r="J12" s="128">
        <f>3!$U$40</f>
        <v>0</v>
      </c>
      <c r="K12" s="129">
        <f>3!$V$40</f>
        <v>0</v>
      </c>
      <c r="L12" s="128">
        <f>3!$W$40</f>
        <v>0</v>
      </c>
      <c r="M12" s="129">
        <f>3!$X$40</f>
        <v>0</v>
      </c>
    </row>
    <row r="13" spans="2:13" ht="13.5">
      <c r="B13" s="92">
        <v>4</v>
      </c>
      <c r="C13" s="38">
        <f>4!G3</f>
        <v>0</v>
      </c>
      <c r="D13" s="39">
        <f>4!C3</f>
        <v>0</v>
      </c>
      <c r="E13" s="40">
        <f>4!C4</f>
        <v>0</v>
      </c>
      <c r="F13" s="41">
        <f>4!U3</f>
        <v>0</v>
      </c>
      <c r="G13" s="42" t="s">
        <v>2</v>
      </c>
      <c r="H13" s="128">
        <f t="shared" si="0"/>
        <v>0</v>
      </c>
      <c r="I13" s="129">
        <f t="shared" si="1"/>
        <v>0</v>
      </c>
      <c r="J13" s="128">
        <f>4!$U$40</f>
        <v>0</v>
      </c>
      <c r="K13" s="129">
        <f>4!$V$40</f>
        <v>0</v>
      </c>
      <c r="L13" s="128">
        <f>4!$W$40</f>
        <v>0</v>
      </c>
      <c r="M13" s="129">
        <f>4!$X$40</f>
        <v>0</v>
      </c>
    </row>
    <row r="14" spans="2:13" ht="13.5">
      <c r="B14" s="92">
        <v>5</v>
      </c>
      <c r="C14" s="38">
        <f>5!G3</f>
        <v>0</v>
      </c>
      <c r="D14" s="39">
        <f>5!C3</f>
        <v>0</v>
      </c>
      <c r="E14" s="40">
        <f>5!C4</f>
        <v>0</v>
      </c>
      <c r="F14" s="41">
        <f>5!U3</f>
        <v>0</v>
      </c>
      <c r="G14" s="42" t="s">
        <v>2</v>
      </c>
      <c r="H14" s="128">
        <f t="shared" si="0"/>
        <v>0</v>
      </c>
      <c r="I14" s="129">
        <f t="shared" si="1"/>
        <v>0</v>
      </c>
      <c r="J14" s="128">
        <f>5!$U$40</f>
        <v>0</v>
      </c>
      <c r="K14" s="129">
        <f>5!$V$40</f>
        <v>0</v>
      </c>
      <c r="L14" s="128">
        <f>5!$W$40</f>
        <v>0</v>
      </c>
      <c r="M14" s="129">
        <f>5!$X$40</f>
        <v>0</v>
      </c>
    </row>
    <row r="15" spans="2:13" ht="13.5">
      <c r="B15" s="92">
        <v>6</v>
      </c>
      <c r="C15" s="38">
        <f>6!G3</f>
        <v>0</v>
      </c>
      <c r="D15" s="39">
        <f>6!C3</f>
        <v>0</v>
      </c>
      <c r="E15" s="40">
        <f>6!C4</f>
        <v>0</v>
      </c>
      <c r="F15" s="41">
        <f>6!U3</f>
        <v>0</v>
      </c>
      <c r="G15" s="42" t="s">
        <v>2</v>
      </c>
      <c r="H15" s="128">
        <f t="shared" si="0"/>
        <v>0</v>
      </c>
      <c r="I15" s="129">
        <f t="shared" si="1"/>
        <v>0</v>
      </c>
      <c r="J15" s="128">
        <f>6!$U$40</f>
        <v>0</v>
      </c>
      <c r="K15" s="129">
        <f>6!$V$40</f>
        <v>0</v>
      </c>
      <c r="L15" s="128">
        <f>6!$W$40</f>
        <v>0</v>
      </c>
      <c r="M15" s="129">
        <f>6!$X$40</f>
        <v>0</v>
      </c>
    </row>
    <row r="16" spans="2:13" ht="13.5">
      <c r="B16" s="92">
        <v>7</v>
      </c>
      <c r="C16" s="38">
        <f>7!G3</f>
        <v>0</v>
      </c>
      <c r="D16" s="39">
        <f>7!C3</f>
        <v>0</v>
      </c>
      <c r="E16" s="40">
        <f>7!C4</f>
        <v>0</v>
      </c>
      <c r="F16" s="41">
        <f>7!U3</f>
        <v>0</v>
      </c>
      <c r="G16" s="42" t="s">
        <v>2</v>
      </c>
      <c r="H16" s="128">
        <f t="shared" si="0"/>
        <v>0</v>
      </c>
      <c r="I16" s="129">
        <f t="shared" si="1"/>
        <v>0</v>
      </c>
      <c r="J16" s="128">
        <f>7!$U$40</f>
        <v>0</v>
      </c>
      <c r="K16" s="129">
        <f>7!$V$40</f>
        <v>0</v>
      </c>
      <c r="L16" s="128">
        <f>7!$W$40</f>
        <v>0</v>
      </c>
      <c r="M16" s="129">
        <f>7!$X$40</f>
        <v>0</v>
      </c>
    </row>
    <row r="17" spans="2:13" ht="13.5">
      <c r="B17" s="92">
        <v>8</v>
      </c>
      <c r="C17" s="38">
        <f>8!G3</f>
        <v>0</v>
      </c>
      <c r="D17" s="39">
        <f>8!C3</f>
        <v>0</v>
      </c>
      <c r="E17" s="40">
        <f>8!C4</f>
        <v>0</v>
      </c>
      <c r="F17" s="41">
        <f>8!U3</f>
        <v>0</v>
      </c>
      <c r="G17" s="42" t="s">
        <v>2</v>
      </c>
      <c r="H17" s="128">
        <f t="shared" si="0"/>
        <v>0</v>
      </c>
      <c r="I17" s="129">
        <f t="shared" si="1"/>
        <v>0</v>
      </c>
      <c r="J17" s="128">
        <f>8!$U$40</f>
        <v>0</v>
      </c>
      <c r="K17" s="129">
        <f>8!$V$40</f>
        <v>0</v>
      </c>
      <c r="L17" s="128">
        <f>8!$W$40</f>
        <v>0</v>
      </c>
      <c r="M17" s="129">
        <f>8!$X$40</f>
        <v>0</v>
      </c>
    </row>
    <row r="18" spans="2:13" ht="13.5">
      <c r="B18" s="92">
        <v>9</v>
      </c>
      <c r="C18" s="38">
        <f>9!G3</f>
        <v>0</v>
      </c>
      <c r="D18" s="39">
        <f>9!C3</f>
        <v>0</v>
      </c>
      <c r="E18" s="40">
        <f>9!C4</f>
        <v>0</v>
      </c>
      <c r="F18" s="41">
        <f>9!U3</f>
        <v>0</v>
      </c>
      <c r="G18" s="42" t="s">
        <v>2</v>
      </c>
      <c r="H18" s="128">
        <f t="shared" si="0"/>
        <v>0</v>
      </c>
      <c r="I18" s="129">
        <f t="shared" si="1"/>
        <v>0</v>
      </c>
      <c r="J18" s="128">
        <f>9!$U$40</f>
        <v>0</v>
      </c>
      <c r="K18" s="129">
        <f>9!$V$40</f>
        <v>0</v>
      </c>
      <c r="L18" s="128">
        <f>9!$W$40</f>
        <v>0</v>
      </c>
      <c r="M18" s="129">
        <f>9!$X$40</f>
        <v>0</v>
      </c>
    </row>
    <row r="19" spans="2:13" ht="13.5">
      <c r="B19" s="93">
        <v>10</v>
      </c>
      <c r="C19" s="43">
        <f>'10'!G3</f>
        <v>0</v>
      </c>
      <c r="D19" s="44">
        <f>'10'!C3</f>
        <v>0</v>
      </c>
      <c r="E19" s="45">
        <f>'10'!C4</f>
        <v>0</v>
      </c>
      <c r="F19" s="46">
        <f>'10'!U3</f>
        <v>0</v>
      </c>
      <c r="G19" s="47" t="s">
        <v>2</v>
      </c>
      <c r="H19" s="130">
        <f t="shared" si="0"/>
        <v>0</v>
      </c>
      <c r="I19" s="131">
        <f t="shared" si="1"/>
        <v>0</v>
      </c>
      <c r="J19" s="130">
        <f>'10'!$U$40</f>
        <v>0</v>
      </c>
      <c r="K19" s="131">
        <f>'10'!$V$40</f>
        <v>0</v>
      </c>
      <c r="L19" s="130">
        <f>'10'!$W$40</f>
        <v>0</v>
      </c>
      <c r="M19" s="131">
        <f>'10'!$X$40</f>
        <v>0</v>
      </c>
    </row>
    <row r="20" spans="6:13" ht="13.5">
      <c r="F20" s="136" t="s">
        <v>52</v>
      </c>
      <c r="G20" s="137"/>
      <c r="H20" s="132">
        <f>ROUNDDOWN((SUM(H10:H19)*60+SUM(J10:J19))/60,0)</f>
        <v>0</v>
      </c>
      <c r="I20" s="133">
        <f>SUM(G10:G19)*60+SUM(I10:I19)-G20*60</f>
        <v>0</v>
      </c>
      <c r="J20" s="132">
        <f>ROUNDDOWN((SUM(J10:J19)*60+SUM(L10:L19))/60,0)</f>
        <v>0</v>
      </c>
      <c r="K20" s="133">
        <f>SUM(I10:I19)*60+SUM(K10:K19)-I20*60</f>
        <v>0</v>
      </c>
      <c r="L20" s="132">
        <f>ROUNDDOWN((SUM(L10:L19)*60+SUM(N10:N19))/60,0)</f>
        <v>0</v>
      </c>
      <c r="M20" s="133">
        <f>SUM(K10:K19)*60+SUM(M10:M19)-K20*60</f>
        <v>0</v>
      </c>
    </row>
  </sheetData>
  <mergeCells count="7">
    <mergeCell ref="B3:E3"/>
    <mergeCell ref="D5:E5"/>
    <mergeCell ref="F20:G20"/>
    <mergeCell ref="E7:M7"/>
    <mergeCell ref="H9:I9"/>
    <mergeCell ref="L9:M9"/>
    <mergeCell ref="J9:K9"/>
  </mergeCells>
  <hyperlinks>
    <hyperlink ref="D5" r:id="rId1" display="http://www.roumu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headerFooter alignWithMargins="0">
    <oddFooter>&amp;R名南人事賃金システム研究所
&amp;"Arial Black,標準"Visit www.roumu.com!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IF(DBT!$B$1=1,9!U38,IF(9!V38&gt;=30,9!U38+1,9!U38))</f>
        <v>0</v>
      </c>
      <c r="V40" s="159">
        <f>IF(DBT!$B$1=1,9!V38,0)</f>
        <v>0</v>
      </c>
      <c r="W40" s="158">
        <f>IF(DBT!$B$1=1,9!W38,IF(9!X38&gt;=30,9!W38+1,9!W38))</f>
        <v>0</v>
      </c>
      <c r="X40" s="159">
        <f>IF(DBT!$B$1=1,9!X38,0)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IF(DBT!$B$1=1,'10'!U38,IF('10'!V38&gt;=30,'10'!U38+1,'10'!U38))</f>
        <v>0</v>
      </c>
      <c r="V40" s="159">
        <f>IF(DBT!$B$1=1,'10'!V38,0)</f>
        <v>0</v>
      </c>
      <c r="W40" s="158">
        <f>IF(DBT!$B$1=1,'10'!W38,IF('10'!X38&gt;=30,'10'!W38+1,'10'!W38))</f>
        <v>0</v>
      </c>
      <c r="X40" s="159">
        <f>IF(DBT!$B$1=1,'10'!X38,0)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6" width="3.8984375" style="66" customWidth="1"/>
    <col min="7" max="7" width="25.8984375" style="66" customWidth="1"/>
    <col min="8" max="29" width="3.8984375" style="66" customWidth="1"/>
    <col min="30" max="16384" width="9" style="66" customWidth="1"/>
  </cols>
  <sheetData>
    <row r="1" spans="1:9" ht="14.25" thickBot="1">
      <c r="A1" s="49"/>
      <c r="B1" s="49"/>
      <c r="C1" s="49"/>
      <c r="D1" s="49"/>
      <c r="E1" s="49"/>
      <c r="F1" s="49"/>
      <c r="G1" s="49"/>
      <c r="H1" s="49"/>
      <c r="I1" s="49"/>
    </row>
    <row r="2" spans="1:30" ht="14.25" thickTop="1">
      <c r="A2" s="49"/>
      <c r="B2" s="50"/>
      <c r="C2" s="51"/>
      <c r="D2" s="51"/>
      <c r="E2" s="51"/>
      <c r="F2" s="51"/>
      <c r="G2" s="51"/>
      <c r="H2" s="52"/>
      <c r="I2" s="49"/>
      <c r="AD2" s="67"/>
    </row>
    <row r="3" spans="1:30" ht="17.25">
      <c r="A3" s="49"/>
      <c r="B3" s="68" t="s">
        <v>25</v>
      </c>
      <c r="C3" s="54"/>
      <c r="D3" s="55"/>
      <c r="E3" s="55"/>
      <c r="F3" s="55"/>
      <c r="G3" s="55"/>
      <c r="H3" s="56"/>
      <c r="I3" s="49"/>
      <c r="AD3" s="69"/>
    </row>
    <row r="4" spans="1:30" ht="13.5">
      <c r="A4" s="49"/>
      <c r="B4" s="57"/>
      <c r="C4" s="58"/>
      <c r="D4" s="58"/>
      <c r="E4" s="58"/>
      <c r="F4" s="58"/>
      <c r="G4" s="58"/>
      <c r="H4" s="59"/>
      <c r="I4" s="49"/>
      <c r="J4" s="70"/>
      <c r="AD4" s="71"/>
    </row>
    <row r="5" spans="1:10" ht="13.5">
      <c r="A5" s="49"/>
      <c r="B5" s="57"/>
      <c r="C5" s="72" t="s">
        <v>43</v>
      </c>
      <c r="D5" s="49"/>
      <c r="E5" s="58"/>
      <c r="F5" s="58"/>
      <c r="G5" s="58"/>
      <c r="H5" s="59"/>
      <c r="I5" s="49"/>
      <c r="J5" s="70"/>
    </row>
    <row r="6" spans="1:10" ht="13.5">
      <c r="A6" s="49"/>
      <c r="B6" s="57"/>
      <c r="C6" s="49">
        <v>1</v>
      </c>
      <c r="D6" s="49" t="s">
        <v>44</v>
      </c>
      <c r="E6" s="58"/>
      <c r="F6" s="58"/>
      <c r="G6" s="58"/>
      <c r="H6" s="59"/>
      <c r="I6" s="49"/>
      <c r="J6" s="70"/>
    </row>
    <row r="7" spans="1:30" ht="13.5">
      <c r="A7" s="49"/>
      <c r="B7" s="57"/>
      <c r="C7" s="49">
        <v>2</v>
      </c>
      <c r="D7" s="49" t="s">
        <v>45</v>
      </c>
      <c r="E7" s="58"/>
      <c r="F7" s="58"/>
      <c r="G7" s="58"/>
      <c r="H7" s="59"/>
      <c r="I7" s="49"/>
      <c r="J7" s="70"/>
      <c r="AD7" s="69"/>
    </row>
    <row r="8" spans="1:30" ht="13.5">
      <c r="A8" s="49"/>
      <c r="B8" s="57"/>
      <c r="C8" s="49">
        <v>3</v>
      </c>
      <c r="D8" s="49" t="s">
        <v>46</v>
      </c>
      <c r="E8" s="58"/>
      <c r="F8" s="58"/>
      <c r="G8" s="58"/>
      <c r="H8" s="59"/>
      <c r="I8" s="49"/>
      <c r="J8" s="70"/>
      <c r="AD8" s="71"/>
    </row>
    <row r="9" spans="1:30" ht="13.5">
      <c r="A9" s="49"/>
      <c r="B9" s="57"/>
      <c r="C9" s="49"/>
      <c r="D9" s="49"/>
      <c r="E9" s="58"/>
      <c r="F9" s="58"/>
      <c r="G9" s="58"/>
      <c r="H9" s="59"/>
      <c r="I9" s="49"/>
      <c r="J9" s="70"/>
      <c r="AD9" s="71"/>
    </row>
    <row r="10" spans="1:30" ht="13.5">
      <c r="A10" s="49"/>
      <c r="B10" s="57"/>
      <c r="C10" s="72" t="s">
        <v>47</v>
      </c>
      <c r="D10" s="49"/>
      <c r="E10" s="58"/>
      <c r="F10" s="58"/>
      <c r="G10" s="58"/>
      <c r="H10" s="59"/>
      <c r="I10" s="49"/>
      <c r="J10" s="70"/>
      <c r="AD10" s="71"/>
    </row>
    <row r="11" spans="1:10" ht="13.5">
      <c r="A11" s="49"/>
      <c r="B11" s="57"/>
      <c r="C11" s="49">
        <v>1</v>
      </c>
      <c r="D11" s="49" t="s">
        <v>56</v>
      </c>
      <c r="E11" s="58"/>
      <c r="F11" s="58"/>
      <c r="G11" s="58"/>
      <c r="H11" s="59"/>
      <c r="I11" s="49"/>
      <c r="J11" s="70"/>
    </row>
    <row r="12" spans="1:10" ht="13.5">
      <c r="A12" s="49"/>
      <c r="B12" s="57"/>
      <c r="C12" s="49"/>
      <c r="D12" s="49"/>
      <c r="E12" s="58"/>
      <c r="F12" s="58"/>
      <c r="G12" s="58"/>
      <c r="H12" s="59"/>
      <c r="I12" s="49"/>
      <c r="J12" s="70"/>
    </row>
    <row r="13" spans="1:10" ht="13.5">
      <c r="A13" s="49"/>
      <c r="B13" s="57"/>
      <c r="C13" s="72" t="s">
        <v>62</v>
      </c>
      <c r="D13" s="49"/>
      <c r="E13" s="58"/>
      <c r="F13" s="58"/>
      <c r="G13" s="58"/>
      <c r="H13" s="59"/>
      <c r="I13" s="49"/>
      <c r="J13" s="70"/>
    </row>
    <row r="14" spans="1:10" ht="13.5">
      <c r="A14" s="49"/>
      <c r="B14" s="57"/>
      <c r="C14" s="49">
        <v>1</v>
      </c>
      <c r="D14" s="49" t="s">
        <v>63</v>
      </c>
      <c r="E14" s="58"/>
      <c r="F14" s="58"/>
      <c r="G14" s="58"/>
      <c r="H14" s="59"/>
      <c r="I14" s="49"/>
      <c r="J14" s="70"/>
    </row>
    <row r="15" spans="1:10" ht="13.5">
      <c r="A15" s="49"/>
      <c r="B15" s="57"/>
      <c r="C15" s="49">
        <v>2</v>
      </c>
      <c r="D15" s="49" t="s">
        <v>64</v>
      </c>
      <c r="E15" s="58"/>
      <c r="F15" s="58"/>
      <c r="G15" s="58"/>
      <c r="H15" s="59"/>
      <c r="I15" s="49"/>
      <c r="J15" s="70"/>
    </row>
    <row r="16" spans="1:10" ht="13.5">
      <c r="A16" s="49"/>
      <c r="B16" s="57"/>
      <c r="C16" s="73">
        <v>3</v>
      </c>
      <c r="D16" s="58" t="s">
        <v>65</v>
      </c>
      <c r="E16" s="58"/>
      <c r="F16" s="74"/>
      <c r="G16" s="58"/>
      <c r="H16" s="59"/>
      <c r="I16" s="49"/>
      <c r="J16" s="70"/>
    </row>
    <row r="17" spans="1:9" ht="17.25">
      <c r="A17" s="49"/>
      <c r="B17" s="57"/>
      <c r="C17" s="73"/>
      <c r="D17" s="58"/>
      <c r="E17" s="58"/>
      <c r="F17" s="75"/>
      <c r="G17" s="58"/>
      <c r="H17" s="59"/>
      <c r="I17" s="49"/>
    </row>
    <row r="18" spans="1:9" ht="14.25" thickBot="1">
      <c r="A18" s="49"/>
      <c r="B18" s="63"/>
      <c r="C18" s="64"/>
      <c r="D18" s="64"/>
      <c r="E18" s="64"/>
      <c r="F18" s="64"/>
      <c r="G18" s="64"/>
      <c r="H18" s="65"/>
      <c r="I18" s="49"/>
    </row>
    <row r="19" spans="1:9" ht="14.25" thickTop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3.5">
      <c r="A20" s="49"/>
      <c r="B20" s="49"/>
      <c r="C20" s="49"/>
      <c r="D20" s="49"/>
      <c r="E20" s="49"/>
      <c r="F20" s="49"/>
      <c r="G20" s="49"/>
      <c r="H20" s="49"/>
      <c r="I20" s="49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workbookViewId="0" topLeftCell="A1">
      <selection activeCell="A1" sqref="A1"/>
    </sheetView>
  </sheetViews>
  <sheetFormatPr defaultColWidth="8.796875" defaultRowHeight="11.25" customHeight="1" zeroHeight="1"/>
  <cols>
    <col min="1" max="1" width="2.59765625" style="49" customWidth="1"/>
    <col min="2" max="2" width="3.09765625" style="49" customWidth="1"/>
    <col min="3" max="5" width="9" style="49" customWidth="1"/>
    <col min="6" max="6" width="3.8984375" style="49" customWidth="1"/>
    <col min="7" max="7" width="8.09765625" style="49" customWidth="1"/>
    <col min="8" max="8" width="12.59765625" style="49" customWidth="1"/>
    <col min="9" max="16384" width="9" style="49" customWidth="1"/>
  </cols>
  <sheetData>
    <row r="1" ht="12" thickBot="1"/>
    <row r="2" spans="2:8" ht="12" thickTop="1">
      <c r="B2" s="50"/>
      <c r="C2" s="51"/>
      <c r="D2" s="51"/>
      <c r="E2" s="51"/>
      <c r="F2" s="51"/>
      <c r="G2" s="51"/>
      <c r="H2" s="52"/>
    </row>
    <row r="3" spans="2:8" ht="13.5">
      <c r="B3" s="53"/>
      <c r="C3" s="54" t="s">
        <v>26</v>
      </c>
      <c r="D3" s="55"/>
      <c r="E3" s="55"/>
      <c r="F3" s="55"/>
      <c r="G3" s="55"/>
      <c r="H3" s="56"/>
    </row>
    <row r="4" spans="2:8" ht="11.25">
      <c r="B4" s="57"/>
      <c r="C4" s="58"/>
      <c r="D4" s="58"/>
      <c r="E4" s="58"/>
      <c r="F4" s="58"/>
      <c r="G4" s="58"/>
      <c r="H4" s="59"/>
    </row>
    <row r="5" spans="2:8" ht="11.25">
      <c r="B5" s="57"/>
      <c r="C5" s="60" t="s">
        <v>32</v>
      </c>
      <c r="D5" s="58"/>
      <c r="E5" s="58"/>
      <c r="F5" s="58"/>
      <c r="G5" s="58"/>
      <c r="H5" s="59"/>
    </row>
    <row r="6" spans="2:8" ht="11.25">
      <c r="B6" s="57"/>
      <c r="C6" s="58"/>
      <c r="D6" s="58"/>
      <c r="E6" s="58"/>
      <c r="F6" s="58"/>
      <c r="G6" s="58"/>
      <c r="H6" s="59"/>
    </row>
    <row r="7" spans="2:8" ht="11.25">
      <c r="B7" s="57"/>
      <c r="C7" s="61" t="s">
        <v>33</v>
      </c>
      <c r="D7" s="58"/>
      <c r="E7" s="58"/>
      <c r="F7" s="58"/>
      <c r="G7" s="58"/>
      <c r="H7" s="59"/>
    </row>
    <row r="8" spans="2:8" ht="11.25">
      <c r="B8" s="57"/>
      <c r="C8" s="60" t="s">
        <v>34</v>
      </c>
      <c r="D8" s="58"/>
      <c r="E8" s="58"/>
      <c r="F8" s="58"/>
      <c r="G8" s="58"/>
      <c r="H8" s="59"/>
    </row>
    <row r="9" spans="2:8" ht="11.25">
      <c r="B9" s="57"/>
      <c r="C9" s="60" t="s">
        <v>35</v>
      </c>
      <c r="D9" s="58"/>
      <c r="E9" s="58"/>
      <c r="F9" s="58"/>
      <c r="G9" s="58"/>
      <c r="H9" s="59"/>
    </row>
    <row r="10" spans="2:8" ht="11.25">
      <c r="B10" s="57"/>
      <c r="C10" s="60" t="s">
        <v>36</v>
      </c>
      <c r="D10" s="58"/>
      <c r="E10" s="58"/>
      <c r="F10" s="58"/>
      <c r="G10" s="58"/>
      <c r="H10" s="59"/>
    </row>
    <row r="11" spans="2:8" ht="11.25">
      <c r="B11" s="57"/>
      <c r="C11" s="58"/>
      <c r="D11" s="58"/>
      <c r="E11" s="58"/>
      <c r="F11" s="58"/>
      <c r="G11" s="58"/>
      <c r="H11" s="59"/>
    </row>
    <row r="12" spans="2:8" ht="11.25">
      <c r="B12" s="57"/>
      <c r="C12" s="61" t="s">
        <v>37</v>
      </c>
      <c r="D12" s="58"/>
      <c r="E12" s="58"/>
      <c r="F12" s="58"/>
      <c r="G12" s="58"/>
      <c r="H12" s="59"/>
    </row>
    <row r="13" spans="2:8" ht="11.25">
      <c r="B13" s="57"/>
      <c r="C13" s="60" t="s">
        <v>38</v>
      </c>
      <c r="D13" s="58"/>
      <c r="E13" s="58"/>
      <c r="F13" s="58"/>
      <c r="G13" s="58"/>
      <c r="H13" s="59"/>
    </row>
    <row r="14" spans="2:8" ht="11.25">
      <c r="B14" s="57"/>
      <c r="C14" s="60" t="s">
        <v>39</v>
      </c>
      <c r="D14" s="58"/>
      <c r="E14" s="58"/>
      <c r="F14" s="58"/>
      <c r="G14" s="58"/>
      <c r="H14" s="59"/>
    </row>
    <row r="15" spans="2:8" ht="11.25">
      <c r="B15" s="57"/>
      <c r="C15" s="58"/>
      <c r="D15" s="58"/>
      <c r="E15" s="58"/>
      <c r="F15" s="58"/>
      <c r="G15" s="58"/>
      <c r="H15" s="59"/>
    </row>
    <row r="16" spans="2:8" ht="11.25">
      <c r="B16" s="57"/>
      <c r="C16" s="61" t="s">
        <v>40</v>
      </c>
      <c r="D16" s="58"/>
      <c r="E16" s="58"/>
      <c r="F16" s="58"/>
      <c r="G16" s="58"/>
      <c r="H16" s="59"/>
    </row>
    <row r="17" spans="2:8" ht="11.25">
      <c r="B17" s="57"/>
      <c r="C17" s="58" t="s">
        <v>27</v>
      </c>
      <c r="D17" s="58"/>
      <c r="E17" s="58"/>
      <c r="F17" s="58"/>
      <c r="G17" s="58"/>
      <c r="H17" s="59"/>
    </row>
    <row r="18" spans="2:8" ht="11.25">
      <c r="B18" s="57"/>
      <c r="C18" s="58"/>
      <c r="D18" s="58"/>
      <c r="E18" s="58"/>
      <c r="F18" s="58"/>
      <c r="G18" s="58"/>
      <c r="H18" s="59"/>
    </row>
    <row r="19" spans="2:8" ht="11.25">
      <c r="B19" s="57"/>
      <c r="C19" s="58" t="s">
        <v>28</v>
      </c>
      <c r="D19" s="58"/>
      <c r="E19" s="58"/>
      <c r="F19" s="58"/>
      <c r="G19" s="58"/>
      <c r="H19" s="59"/>
    </row>
    <row r="20" spans="2:8" ht="11.25">
      <c r="B20" s="57"/>
      <c r="C20" s="58"/>
      <c r="D20" s="58"/>
      <c r="E20" s="58"/>
      <c r="F20" s="58"/>
      <c r="G20" s="58"/>
      <c r="H20" s="59"/>
    </row>
    <row r="21" spans="2:8" ht="11.25">
      <c r="B21" s="57"/>
      <c r="C21" s="58"/>
      <c r="D21" s="58"/>
      <c r="E21" s="58"/>
      <c r="F21" s="58"/>
      <c r="G21" s="62">
        <v>37712</v>
      </c>
      <c r="H21" s="59"/>
    </row>
    <row r="22" spans="2:8" ht="11.25">
      <c r="B22" s="57"/>
      <c r="C22" s="58"/>
      <c r="D22" s="58" t="s">
        <v>29</v>
      </c>
      <c r="E22" s="58"/>
      <c r="F22" s="58"/>
      <c r="G22" s="58"/>
      <c r="H22" s="59"/>
    </row>
    <row r="23" spans="2:8" ht="11.25">
      <c r="B23" s="57"/>
      <c r="C23" s="58"/>
      <c r="D23" s="60" t="s">
        <v>41</v>
      </c>
      <c r="E23" s="58"/>
      <c r="F23" s="58"/>
      <c r="G23" s="58"/>
      <c r="H23" s="59"/>
    </row>
    <row r="24" spans="2:8" ht="18">
      <c r="B24" s="57"/>
      <c r="C24" s="58"/>
      <c r="D24" s="58"/>
      <c r="E24" s="122" t="s">
        <v>42</v>
      </c>
      <c r="F24" s="122"/>
      <c r="G24" s="122"/>
      <c r="H24" s="123"/>
    </row>
    <row r="25" spans="2:8" ht="12" thickBot="1">
      <c r="B25" s="63"/>
      <c r="C25" s="64"/>
      <c r="D25" s="64"/>
      <c r="E25" s="64"/>
      <c r="F25" s="64"/>
      <c r="G25" s="64"/>
      <c r="H25" s="65"/>
    </row>
    <row r="26" ht="12" thickTop="1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mergeCells count="1">
    <mergeCell ref="E24:H24"/>
  </mergeCells>
  <hyperlinks>
    <hyperlink ref="E24" r:id="rId1" display="http://www.roumu.com/"/>
  </hyperlink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75"/>
  <sheetViews>
    <sheetView showGridLines="0" workbookViewId="0" topLeftCell="A1">
      <selection activeCell="M4" sqref="M4"/>
    </sheetView>
  </sheetViews>
  <sheetFormatPr defaultColWidth="8.796875" defaultRowHeight="14.25"/>
  <cols>
    <col min="1" max="1" width="2.8984375" style="0" customWidth="1"/>
  </cols>
  <sheetData>
    <row r="1" ht="13.5">
      <c r="B1" s="2">
        <v>1</v>
      </c>
    </row>
    <row r="2" spans="2:5" ht="13.5">
      <c r="B2">
        <v>15</v>
      </c>
      <c r="C2" t="s">
        <v>30</v>
      </c>
      <c r="D2">
        <v>30</v>
      </c>
      <c r="E2" t="s">
        <v>31</v>
      </c>
    </row>
    <row r="3" spans="2:5" ht="13.5">
      <c r="B3" s="23">
        <v>0</v>
      </c>
      <c r="C3" s="23">
        <v>0</v>
      </c>
      <c r="D3" s="23">
        <v>0</v>
      </c>
      <c r="E3" s="23">
        <v>0</v>
      </c>
    </row>
    <row r="4" spans="2:5" ht="13.5">
      <c r="B4" s="23">
        <v>15</v>
      </c>
      <c r="C4" s="23">
        <v>15</v>
      </c>
      <c r="D4" s="23">
        <v>30</v>
      </c>
      <c r="E4" s="23">
        <v>30</v>
      </c>
    </row>
    <row r="5" spans="2:3" ht="13.5">
      <c r="B5" s="23">
        <v>30</v>
      </c>
      <c r="C5" s="23">
        <v>30</v>
      </c>
    </row>
    <row r="6" spans="2:3" ht="13.5">
      <c r="B6" s="23">
        <v>45</v>
      </c>
      <c r="C6" s="23">
        <v>45</v>
      </c>
    </row>
    <row r="9" spans="3:4" ht="13.5">
      <c r="C9">
        <v>15</v>
      </c>
      <c r="D9">
        <v>30</v>
      </c>
    </row>
    <row r="10" spans="2:4" ht="13.5">
      <c r="B10" s="23">
        <v>0</v>
      </c>
      <c r="C10" s="23">
        <v>0</v>
      </c>
      <c r="D10" s="23">
        <v>0</v>
      </c>
    </row>
    <row r="11" spans="2:4" ht="13.5">
      <c r="B11" s="23">
        <v>15</v>
      </c>
      <c r="C11" s="23">
        <v>15</v>
      </c>
      <c r="D11" s="23">
        <v>0</v>
      </c>
    </row>
    <row r="12" spans="2:4" ht="13.5">
      <c r="B12" s="23">
        <v>30</v>
      </c>
      <c r="C12" s="23">
        <v>30</v>
      </c>
      <c r="D12" s="23">
        <v>30</v>
      </c>
    </row>
    <row r="13" spans="2:4" ht="13.5">
      <c r="B13" s="23">
        <v>45</v>
      </c>
      <c r="C13" s="23">
        <v>45</v>
      </c>
      <c r="D13" s="23">
        <v>30</v>
      </c>
    </row>
    <row r="16" spans="2:3" ht="13.5">
      <c r="B16" s="152">
        <v>0</v>
      </c>
      <c r="C16" s="153">
        <v>0</v>
      </c>
    </row>
    <row r="17" spans="2:3" ht="13.5">
      <c r="B17" s="154">
        <v>1</v>
      </c>
      <c r="C17" s="155">
        <v>0</v>
      </c>
    </row>
    <row r="18" spans="2:3" ht="13.5">
      <c r="B18" s="154">
        <v>2</v>
      </c>
      <c r="C18" s="155">
        <v>0</v>
      </c>
    </row>
    <row r="19" spans="2:3" ht="13.5">
      <c r="B19" s="154">
        <v>3</v>
      </c>
      <c r="C19" s="155">
        <v>0</v>
      </c>
    </row>
    <row r="20" spans="2:3" ht="13.5">
      <c r="B20" s="154">
        <v>4</v>
      </c>
      <c r="C20" s="155">
        <v>0</v>
      </c>
    </row>
    <row r="21" spans="2:3" ht="13.5">
      <c r="B21" s="154">
        <v>5</v>
      </c>
      <c r="C21" s="155">
        <v>0</v>
      </c>
    </row>
    <row r="22" spans="2:3" ht="13.5">
      <c r="B22" s="154">
        <v>6</v>
      </c>
      <c r="C22" s="155">
        <v>0</v>
      </c>
    </row>
    <row r="23" spans="2:3" ht="13.5">
      <c r="B23" s="154">
        <v>7</v>
      </c>
      <c r="C23" s="155">
        <v>0</v>
      </c>
    </row>
    <row r="24" spans="2:3" ht="13.5">
      <c r="B24" s="154">
        <v>8</v>
      </c>
      <c r="C24" s="155">
        <v>0</v>
      </c>
    </row>
    <row r="25" spans="2:3" ht="13.5">
      <c r="B25" s="154">
        <v>9</v>
      </c>
      <c r="C25" s="155">
        <v>0</v>
      </c>
    </row>
    <row r="26" spans="2:3" ht="13.5">
      <c r="B26" s="154">
        <v>10</v>
      </c>
      <c r="C26" s="155">
        <v>0</v>
      </c>
    </row>
    <row r="27" spans="2:3" ht="13.5">
      <c r="B27" s="154">
        <v>11</v>
      </c>
      <c r="C27" s="155">
        <v>0</v>
      </c>
    </row>
    <row r="28" spans="2:3" ht="13.5">
      <c r="B28" s="154">
        <v>12</v>
      </c>
      <c r="C28" s="155">
        <v>0</v>
      </c>
    </row>
    <row r="29" spans="2:3" ht="13.5">
      <c r="B29" s="154">
        <v>13</v>
      </c>
      <c r="C29" s="155">
        <v>0</v>
      </c>
    </row>
    <row r="30" spans="2:3" ht="13.5">
      <c r="B30" s="154">
        <v>14</v>
      </c>
      <c r="C30" s="155">
        <v>0</v>
      </c>
    </row>
    <row r="31" spans="2:3" ht="13.5">
      <c r="B31" s="154">
        <v>15</v>
      </c>
      <c r="C31" s="155">
        <v>0</v>
      </c>
    </row>
    <row r="32" spans="2:3" ht="13.5">
      <c r="B32" s="154">
        <v>16</v>
      </c>
      <c r="C32" s="155">
        <v>0</v>
      </c>
    </row>
    <row r="33" spans="2:3" ht="13.5">
      <c r="B33" s="154">
        <v>17</v>
      </c>
      <c r="C33" s="155">
        <v>0</v>
      </c>
    </row>
    <row r="34" spans="2:3" ht="13.5">
      <c r="B34" s="154">
        <v>18</v>
      </c>
      <c r="C34" s="155">
        <v>0</v>
      </c>
    </row>
    <row r="35" spans="2:3" ht="13.5">
      <c r="B35" s="154">
        <v>19</v>
      </c>
      <c r="C35" s="155">
        <v>0</v>
      </c>
    </row>
    <row r="36" spans="2:3" ht="13.5">
      <c r="B36" s="154">
        <v>20</v>
      </c>
      <c r="C36" s="155">
        <v>0</v>
      </c>
    </row>
    <row r="37" spans="2:3" ht="13.5">
      <c r="B37" s="154">
        <v>21</v>
      </c>
      <c r="C37" s="155">
        <v>0</v>
      </c>
    </row>
    <row r="38" spans="2:3" ht="13.5">
      <c r="B38" s="154">
        <v>22</v>
      </c>
      <c r="C38" s="155">
        <v>0</v>
      </c>
    </row>
    <row r="39" spans="2:3" ht="13.5">
      <c r="B39" s="154">
        <v>23</v>
      </c>
      <c r="C39" s="155">
        <v>0</v>
      </c>
    </row>
    <row r="40" spans="2:3" ht="13.5">
      <c r="B40" s="154">
        <v>24</v>
      </c>
      <c r="C40" s="155">
        <v>0</v>
      </c>
    </row>
    <row r="41" spans="2:3" ht="13.5">
      <c r="B41" s="154">
        <v>25</v>
      </c>
      <c r="C41" s="155">
        <v>0</v>
      </c>
    </row>
    <row r="42" spans="2:3" ht="13.5">
      <c r="B42" s="154">
        <v>26</v>
      </c>
      <c r="C42" s="155">
        <v>0</v>
      </c>
    </row>
    <row r="43" spans="2:3" ht="13.5">
      <c r="B43" s="154">
        <v>27</v>
      </c>
      <c r="C43" s="155">
        <v>0</v>
      </c>
    </row>
    <row r="44" spans="2:3" ht="13.5">
      <c r="B44" s="154">
        <v>28</v>
      </c>
      <c r="C44" s="155">
        <v>0</v>
      </c>
    </row>
    <row r="45" spans="2:3" ht="13.5">
      <c r="B45" s="154">
        <v>29</v>
      </c>
      <c r="C45" s="155">
        <v>0</v>
      </c>
    </row>
    <row r="46" spans="2:3" ht="13.5">
      <c r="B46" s="154">
        <v>30</v>
      </c>
      <c r="C46" s="155">
        <v>60</v>
      </c>
    </row>
    <row r="47" spans="2:3" ht="13.5">
      <c r="B47" s="154">
        <v>31</v>
      </c>
      <c r="C47" s="155">
        <v>60</v>
      </c>
    </row>
    <row r="48" spans="2:3" ht="13.5">
      <c r="B48" s="154">
        <v>32</v>
      </c>
      <c r="C48" s="155">
        <v>60</v>
      </c>
    </row>
    <row r="49" spans="2:3" ht="13.5">
      <c r="B49" s="154">
        <v>33</v>
      </c>
      <c r="C49" s="155">
        <v>60</v>
      </c>
    </row>
    <row r="50" spans="2:3" ht="13.5">
      <c r="B50" s="154">
        <v>34</v>
      </c>
      <c r="C50" s="155">
        <v>60</v>
      </c>
    </row>
    <row r="51" spans="2:3" ht="13.5">
      <c r="B51" s="154">
        <v>35</v>
      </c>
      <c r="C51" s="155">
        <v>60</v>
      </c>
    </row>
    <row r="52" spans="2:3" ht="13.5">
      <c r="B52" s="154">
        <v>36</v>
      </c>
      <c r="C52" s="155">
        <v>60</v>
      </c>
    </row>
    <row r="53" spans="2:3" ht="13.5">
      <c r="B53" s="154">
        <v>37</v>
      </c>
      <c r="C53" s="155">
        <v>60</v>
      </c>
    </row>
    <row r="54" spans="2:3" ht="13.5">
      <c r="B54" s="154">
        <v>38</v>
      </c>
      <c r="C54" s="155">
        <v>60</v>
      </c>
    </row>
    <row r="55" spans="2:3" ht="13.5">
      <c r="B55" s="154">
        <v>39</v>
      </c>
      <c r="C55" s="155">
        <v>60</v>
      </c>
    </row>
    <row r="56" spans="2:3" ht="13.5">
      <c r="B56" s="154">
        <v>40</v>
      </c>
      <c r="C56" s="155">
        <v>60</v>
      </c>
    </row>
    <row r="57" spans="2:3" ht="13.5">
      <c r="B57" s="154">
        <v>41</v>
      </c>
      <c r="C57" s="155">
        <v>60</v>
      </c>
    </row>
    <row r="58" spans="2:3" ht="13.5">
      <c r="B58" s="154">
        <v>42</v>
      </c>
      <c r="C58" s="155">
        <v>60</v>
      </c>
    </row>
    <row r="59" spans="2:3" ht="13.5">
      <c r="B59" s="154">
        <v>43</v>
      </c>
      <c r="C59" s="155">
        <v>60</v>
      </c>
    </row>
    <row r="60" spans="2:3" ht="13.5">
      <c r="B60" s="154">
        <v>44</v>
      </c>
      <c r="C60" s="155">
        <v>60</v>
      </c>
    </row>
    <row r="61" spans="2:3" ht="13.5">
      <c r="B61" s="154">
        <v>45</v>
      </c>
      <c r="C61" s="155">
        <v>60</v>
      </c>
    </row>
    <row r="62" spans="2:3" ht="13.5">
      <c r="B62" s="154">
        <v>46</v>
      </c>
      <c r="C62" s="155">
        <v>60</v>
      </c>
    </row>
    <row r="63" spans="2:3" ht="13.5">
      <c r="B63" s="154">
        <v>47</v>
      </c>
      <c r="C63" s="155">
        <v>60</v>
      </c>
    </row>
    <row r="64" spans="2:3" ht="13.5">
      <c r="B64" s="154">
        <v>48</v>
      </c>
      <c r="C64" s="155">
        <v>60</v>
      </c>
    </row>
    <row r="65" spans="2:3" ht="13.5">
      <c r="B65" s="154">
        <v>49</v>
      </c>
      <c r="C65" s="155">
        <v>60</v>
      </c>
    </row>
    <row r="66" spans="2:3" ht="13.5">
      <c r="B66" s="154">
        <v>50</v>
      </c>
      <c r="C66" s="155">
        <v>60</v>
      </c>
    </row>
    <row r="67" spans="2:3" ht="13.5">
      <c r="B67" s="154">
        <v>51</v>
      </c>
      <c r="C67" s="155">
        <v>60</v>
      </c>
    </row>
    <row r="68" spans="2:3" ht="13.5">
      <c r="B68" s="154">
        <v>52</v>
      </c>
      <c r="C68" s="155">
        <v>60</v>
      </c>
    </row>
    <row r="69" spans="2:3" ht="13.5">
      <c r="B69" s="154">
        <v>53</v>
      </c>
      <c r="C69" s="155">
        <v>60</v>
      </c>
    </row>
    <row r="70" spans="2:3" ht="13.5">
      <c r="B70" s="154">
        <v>54</v>
      </c>
      <c r="C70" s="155">
        <v>60</v>
      </c>
    </row>
    <row r="71" spans="2:3" ht="13.5">
      <c r="B71" s="154">
        <v>55</v>
      </c>
      <c r="C71" s="155">
        <v>60</v>
      </c>
    </row>
    <row r="72" spans="2:3" ht="13.5">
      <c r="B72" s="154">
        <v>56</v>
      </c>
      <c r="C72" s="155">
        <v>60</v>
      </c>
    </row>
    <row r="73" spans="2:3" ht="13.5">
      <c r="B73" s="154">
        <v>57</v>
      </c>
      <c r="C73" s="155">
        <v>60</v>
      </c>
    </row>
    <row r="74" spans="2:3" ht="13.5">
      <c r="B74" s="154">
        <v>58</v>
      </c>
      <c r="C74" s="155">
        <v>60</v>
      </c>
    </row>
    <row r="75" spans="2:3" ht="13.5">
      <c r="B75" s="156">
        <v>59</v>
      </c>
      <c r="C75" s="157">
        <v>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IF(DBT!$B$1=1,1!U38,IF(1!V38&gt;=30,1!U38+1,1!U38))</f>
        <v>0</v>
      </c>
      <c r="V40" s="159">
        <f>IF(DBT!$B$1=1,1!V38,0)</f>
        <v>0</v>
      </c>
      <c r="W40" s="158">
        <f>IF(DBT!$B$1=1,1!W38,IF(1!X38&gt;=30,1!W38+1,1!W38))</f>
        <v>0</v>
      </c>
      <c r="X40" s="159">
        <f>IF(DBT!$B$1=1,1!X38,0)</f>
        <v>0</v>
      </c>
    </row>
  </sheetData>
  <mergeCells count="13">
    <mergeCell ref="H4:I4"/>
    <mergeCell ref="B38:K38"/>
    <mergeCell ref="D5:E5"/>
    <mergeCell ref="F5:G5"/>
    <mergeCell ref="H5:I5"/>
    <mergeCell ref="J5:K5"/>
    <mergeCell ref="S39:T39"/>
    <mergeCell ref="S40:T40"/>
    <mergeCell ref="W5:X5"/>
    <mergeCell ref="U4:V4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r:id="rId1"/>
  <headerFooter alignWithMargins="0">
    <oddFooter>&amp;R名南人事賃金システム研究所
&amp;"Arial Black,標準"Visit www roumu.com!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IF(DBT!$B$1=1,2!U38,IF(2!V38&gt;=30,2!U38+1,2!U38))</f>
        <v>0</v>
      </c>
      <c r="V40" s="159">
        <f>IF(DBT!$B$1=1,2!V38,0)</f>
        <v>0</v>
      </c>
      <c r="W40" s="158">
        <f>IF(DBT!$B$1=1,2!W38,IF(2!X38&gt;=30,2!W38+1,2!W38))</f>
        <v>0</v>
      </c>
      <c r="X40" s="159">
        <f>IF(DBT!$B$1=1,2!X38,0)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IF(DBT!$B$1=1,3!U38,IF(3!V38&gt;=30,3!U38+1,3!U38))</f>
        <v>0</v>
      </c>
      <c r="V40" s="159">
        <f>IF(DBT!$B$1=1,3!V38,0)</f>
        <v>0</v>
      </c>
      <c r="W40" s="158">
        <f>IF(DBT!$B$1=1,3!W38,IF(3!X38&gt;=30,3!W38+1,3!W38))</f>
        <v>0</v>
      </c>
      <c r="X40" s="159">
        <f>IF(DBT!$B$1=1,3!X38,0)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IF(DBT!$B$1=1,4!U38,IF(4!V38&gt;=30,4!U38+1,4!U38))</f>
        <v>0</v>
      </c>
      <c r="V40" s="159">
        <f>IF(DBT!$B$1=1,4!V38,0)</f>
        <v>0</v>
      </c>
      <c r="W40" s="158">
        <f>IF(DBT!$B$1=1,4!W38,IF(4!X38&gt;=30,4!W38+1,4!W38))</f>
        <v>0</v>
      </c>
      <c r="X40" s="159">
        <f>IF(DBT!$B$1=1,4!X38,0)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IF(DBT!$B$1=1,5!U38,IF(5!V38&gt;=30,5!U38+1,5!U38))</f>
        <v>0</v>
      </c>
      <c r="V40" s="159">
        <f>IF(DBT!$B$1=1,5!V38,0)</f>
        <v>0</v>
      </c>
      <c r="W40" s="158">
        <f>IF(DBT!$B$1=1,5!W38,IF(5!X38&gt;=30,5!W38+1,5!W38))</f>
        <v>0</v>
      </c>
      <c r="X40" s="159">
        <f>IF(DBT!$B$1=1,5!X38,0)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IF(DBT!$B$1=1,6!U38,IF(6!V38&gt;=30,6!U38+1,6!U38))</f>
        <v>0</v>
      </c>
      <c r="V40" s="159">
        <f>IF(DBT!$B$1=1,6!V38,0)</f>
        <v>0</v>
      </c>
      <c r="W40" s="158">
        <f>IF(DBT!$B$1=1,6!W38,IF(6!X38&gt;=30,6!W38+1,6!W38))</f>
        <v>0</v>
      </c>
      <c r="X40" s="159">
        <f>IF(DBT!$B$1=1,6!X38,0)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IF(DBT!$B$1=1,7!U38,IF(7!V38&gt;=30,7!U38+1,7!U38))</f>
        <v>0</v>
      </c>
      <c r="V40" s="159">
        <f>IF(DBT!$B$1=1,7!V38,0)</f>
        <v>0</v>
      </c>
      <c r="W40" s="158">
        <f>IF(DBT!$B$1=1,7!W38,IF(7!X38&gt;=30,7!W38+1,7!W38))</f>
        <v>0</v>
      </c>
      <c r="X40" s="159">
        <f>IF(DBT!$B$1=1,7!X38,0)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X40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6.19921875" style="0" customWidth="1"/>
    <col min="4" max="11" width="5.59765625" style="0" customWidth="1"/>
    <col min="12" max="18" width="5.59765625" style="0" hidden="1" customWidth="1"/>
    <col min="19" max="24" width="5.59765625" style="0" customWidth="1"/>
  </cols>
  <sheetData>
    <row r="1" ht="5.25" customHeight="1"/>
    <row r="2" spans="2:23" ht="24">
      <c r="B2" s="25" t="s">
        <v>55</v>
      </c>
      <c r="C2" s="1"/>
      <c r="D2" s="32" t="s">
        <v>61</v>
      </c>
      <c r="H2" s="113"/>
      <c r="W2" s="2"/>
    </row>
    <row r="3" spans="2:18" ht="13.5">
      <c r="B3" s="106" t="s">
        <v>0</v>
      </c>
      <c r="C3" s="26"/>
      <c r="D3" s="27"/>
      <c r="E3" s="27"/>
      <c r="F3" s="106" t="s">
        <v>1</v>
      </c>
      <c r="G3" s="27"/>
      <c r="H3" s="95"/>
      <c r="I3" s="125"/>
      <c r="L3" s="120"/>
      <c r="M3" s="120"/>
      <c r="N3" s="120"/>
      <c r="O3" s="120"/>
      <c r="P3" s="120"/>
      <c r="Q3" s="120"/>
      <c r="R3" s="120"/>
    </row>
    <row r="4" spans="2:24" ht="13.5">
      <c r="B4" s="106" t="s">
        <v>3</v>
      </c>
      <c r="C4" s="28"/>
      <c r="D4" s="105" t="s">
        <v>4</v>
      </c>
      <c r="E4" s="3">
        <f>'月間集計'!C8</f>
        <v>39173</v>
      </c>
      <c r="F4" s="105" t="s">
        <v>5</v>
      </c>
      <c r="G4" s="3">
        <f>'月間集計'!D8</f>
        <v>39202</v>
      </c>
      <c r="H4" s="147" t="s">
        <v>71</v>
      </c>
      <c r="I4" s="148"/>
      <c r="J4" s="12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24" t="s">
        <v>11</v>
      </c>
      <c r="U4" s="145" t="s">
        <v>53</v>
      </c>
      <c r="V4" s="146"/>
      <c r="W4" s="30">
        <f>COUNT(D7:D37)</f>
        <v>0</v>
      </c>
      <c r="X4" s="31" t="s">
        <v>2</v>
      </c>
    </row>
    <row r="5" spans="2:24" ht="13.5">
      <c r="B5" s="99" t="s">
        <v>12</v>
      </c>
      <c r="C5" s="100" t="s">
        <v>13</v>
      </c>
      <c r="D5" s="150" t="s">
        <v>7</v>
      </c>
      <c r="E5" s="151"/>
      <c r="F5" s="150" t="s">
        <v>14</v>
      </c>
      <c r="G5" s="151"/>
      <c r="H5" s="150" t="s">
        <v>15</v>
      </c>
      <c r="I5" s="151"/>
      <c r="J5" s="150" t="s">
        <v>16</v>
      </c>
      <c r="K5" s="151"/>
      <c r="L5" s="5"/>
      <c r="M5" s="5"/>
      <c r="N5" s="5"/>
      <c r="O5" s="5"/>
      <c r="P5" s="6" t="s">
        <v>17</v>
      </c>
      <c r="Q5" s="5" t="s">
        <v>18</v>
      </c>
      <c r="R5" s="4" t="s">
        <v>19</v>
      </c>
      <c r="S5" s="119" t="s">
        <v>20</v>
      </c>
      <c r="T5" s="118"/>
      <c r="U5" s="141" t="s">
        <v>59</v>
      </c>
      <c r="V5" s="142"/>
      <c r="W5" s="141" t="s">
        <v>60</v>
      </c>
      <c r="X5" s="142"/>
    </row>
    <row r="6" spans="2:24" ht="13.5">
      <c r="B6" s="101"/>
      <c r="C6" s="102"/>
      <c r="D6" s="108" t="s">
        <v>21</v>
      </c>
      <c r="E6" s="109" t="s">
        <v>11</v>
      </c>
      <c r="F6" s="108" t="s">
        <v>21</v>
      </c>
      <c r="G6" s="110" t="s">
        <v>11</v>
      </c>
      <c r="H6" s="108" t="s">
        <v>21</v>
      </c>
      <c r="I6" s="109" t="s">
        <v>11</v>
      </c>
      <c r="J6" s="108" t="s">
        <v>21</v>
      </c>
      <c r="K6" s="110" t="s">
        <v>11</v>
      </c>
      <c r="L6" s="8" t="s">
        <v>22</v>
      </c>
      <c r="M6" s="8" t="s">
        <v>22</v>
      </c>
      <c r="N6" s="8" t="s">
        <v>22</v>
      </c>
      <c r="O6" s="8" t="s">
        <v>22</v>
      </c>
      <c r="P6" s="9" t="s">
        <v>6</v>
      </c>
      <c r="Q6" s="8" t="s">
        <v>6</v>
      </c>
      <c r="R6" s="7"/>
      <c r="S6" s="101" t="s">
        <v>21</v>
      </c>
      <c r="T6" s="102" t="s">
        <v>11</v>
      </c>
      <c r="U6" s="101" t="s">
        <v>21</v>
      </c>
      <c r="V6" s="102" t="s">
        <v>11</v>
      </c>
      <c r="W6" s="101" t="s">
        <v>21</v>
      </c>
      <c r="X6" s="102" t="s">
        <v>11</v>
      </c>
    </row>
    <row r="7" spans="2:24" ht="13.5">
      <c r="B7" s="103">
        <f>E4</f>
        <v>39173</v>
      </c>
      <c r="C7" s="104">
        <f>IF(B7&gt;$G$4,"",WEEKDAY(B7))</f>
        <v>1</v>
      </c>
      <c r="D7" s="10"/>
      <c r="E7" s="114"/>
      <c r="F7" s="10"/>
      <c r="G7" s="114"/>
      <c r="H7" s="10"/>
      <c r="I7" s="114"/>
      <c r="J7" s="10"/>
      <c r="K7" s="11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>IF(B7="",0,ROUNDDOWN(R7/60,0))</f>
        <v>0</v>
      </c>
      <c r="T7" s="11">
        <f>IF(B7="",0,R7-(S7*60))</f>
        <v>0</v>
      </c>
      <c r="U7" s="13">
        <f>IF(R7&gt;=480,8,S7)</f>
        <v>0</v>
      </c>
      <c r="V7" s="107">
        <f>IF(R7&gt;=480,0,T7)</f>
        <v>0</v>
      </c>
      <c r="W7" s="13">
        <f>IF(R7&gt;480,ROUNDDOWN(R7/60,0)-8,0)</f>
        <v>0</v>
      </c>
      <c r="X7" s="107">
        <f>IF(R7&gt;480,R7-(W7+8)*60,0)</f>
        <v>0</v>
      </c>
    </row>
    <row r="8" spans="2:24" ht="13.5">
      <c r="B8" s="103">
        <f>IF($B$7+1&gt;$G$4,"",B7+1)</f>
        <v>39174</v>
      </c>
      <c r="C8" s="104">
        <f aca="true" t="shared" si="0" ref="C8:C37">IF(B8&gt;$G$4,"",WEEKDAY(B8))</f>
        <v>2</v>
      </c>
      <c r="D8" s="15"/>
      <c r="E8" s="115"/>
      <c r="F8" s="15"/>
      <c r="G8" s="115"/>
      <c r="H8" s="15"/>
      <c r="I8" s="115"/>
      <c r="J8" s="15"/>
      <c r="K8" s="115"/>
      <c r="L8" s="24">
        <f aca="true" t="shared" si="1" ref="L8:L37">D8*60+E8</f>
        <v>0</v>
      </c>
      <c r="M8" s="24">
        <f aca="true" t="shared" si="2" ref="M8:M37">F8*60+G8</f>
        <v>0</v>
      </c>
      <c r="N8" s="24">
        <f aca="true" t="shared" si="3" ref="N8:N37">H8*60+I8</f>
        <v>0</v>
      </c>
      <c r="O8" s="12">
        <f aca="true" t="shared" si="4" ref="O8:O37">J8*60+K8</f>
        <v>0</v>
      </c>
      <c r="P8" s="13">
        <f aca="true" t="shared" si="5" ref="P8:P37">O8-L8</f>
        <v>0</v>
      </c>
      <c r="Q8" s="14">
        <f aca="true" t="shared" si="6" ref="Q8:Q37">N8-M8</f>
        <v>0</v>
      </c>
      <c r="R8" s="11">
        <f aca="true" t="shared" si="7" ref="R8:R37">P8-Q8</f>
        <v>0</v>
      </c>
      <c r="S8" s="13">
        <f aca="true" t="shared" si="8" ref="S8:S37">IF(B8="",0,ROUNDDOWN(R8/60,0))</f>
        <v>0</v>
      </c>
      <c r="T8" s="11">
        <f aca="true" t="shared" si="9" ref="T8:T37">IF(B8="",0,R8-(S8*60))</f>
        <v>0</v>
      </c>
      <c r="U8" s="13">
        <f aca="true" t="shared" si="10" ref="U8:U37">IF(R8&gt;=480,8,S8)</f>
        <v>0</v>
      </c>
      <c r="V8" s="89">
        <f aca="true" t="shared" si="11" ref="V8:V37">IF(R8&gt;=480,0,T8)</f>
        <v>0</v>
      </c>
      <c r="W8" s="13">
        <f aca="true" t="shared" si="12" ref="W8:W37">IF(R8&gt;480,ROUNDDOWN(R8/60,0)-8,0)</f>
        <v>0</v>
      </c>
      <c r="X8" s="89">
        <f aca="true" t="shared" si="13" ref="X8:X37">IF(R8&gt;480,R8-(W8+8)*60,0)</f>
        <v>0</v>
      </c>
    </row>
    <row r="9" spans="2:24" ht="13.5">
      <c r="B9" s="103">
        <f>IF($B$7+2&gt;$G$4,"",B8+1)</f>
        <v>39175</v>
      </c>
      <c r="C9" s="104">
        <f t="shared" si="0"/>
        <v>3</v>
      </c>
      <c r="D9" s="15"/>
      <c r="E9" s="115"/>
      <c r="F9" s="15"/>
      <c r="G9" s="115"/>
      <c r="H9" s="15"/>
      <c r="I9" s="115"/>
      <c r="J9" s="15"/>
      <c r="K9" s="115"/>
      <c r="L9" s="24">
        <f t="shared" si="1"/>
        <v>0</v>
      </c>
      <c r="M9" s="24">
        <f t="shared" si="2"/>
        <v>0</v>
      </c>
      <c r="N9" s="24">
        <f t="shared" si="3"/>
        <v>0</v>
      </c>
      <c r="O9" s="12">
        <f t="shared" si="4"/>
        <v>0</v>
      </c>
      <c r="P9" s="13">
        <f t="shared" si="5"/>
        <v>0</v>
      </c>
      <c r="Q9" s="14">
        <f t="shared" si="6"/>
        <v>0</v>
      </c>
      <c r="R9" s="11">
        <f t="shared" si="7"/>
        <v>0</v>
      </c>
      <c r="S9" s="13">
        <f t="shared" si="8"/>
        <v>0</v>
      </c>
      <c r="T9" s="11">
        <f t="shared" si="9"/>
        <v>0</v>
      </c>
      <c r="U9" s="13">
        <f t="shared" si="10"/>
        <v>0</v>
      </c>
      <c r="V9" s="89">
        <f t="shared" si="11"/>
        <v>0</v>
      </c>
      <c r="W9" s="13">
        <f t="shared" si="12"/>
        <v>0</v>
      </c>
      <c r="X9" s="89">
        <f t="shared" si="13"/>
        <v>0</v>
      </c>
    </row>
    <row r="10" spans="2:24" ht="13.5">
      <c r="B10" s="103">
        <f>IF($B$7+3&gt;$G$4,"",B9+1)</f>
        <v>39176</v>
      </c>
      <c r="C10" s="104">
        <f t="shared" si="0"/>
        <v>4</v>
      </c>
      <c r="D10" s="15"/>
      <c r="E10" s="115"/>
      <c r="F10" s="15"/>
      <c r="G10" s="115"/>
      <c r="H10" s="15"/>
      <c r="I10" s="115"/>
      <c r="J10" s="15"/>
      <c r="K10" s="115"/>
      <c r="L10" s="24">
        <f t="shared" si="1"/>
        <v>0</v>
      </c>
      <c r="M10" s="24">
        <f t="shared" si="2"/>
        <v>0</v>
      </c>
      <c r="N10" s="24">
        <f t="shared" si="3"/>
        <v>0</v>
      </c>
      <c r="O10" s="12">
        <f t="shared" si="4"/>
        <v>0</v>
      </c>
      <c r="P10" s="13">
        <f t="shared" si="5"/>
        <v>0</v>
      </c>
      <c r="Q10" s="14">
        <f t="shared" si="6"/>
        <v>0</v>
      </c>
      <c r="R10" s="11">
        <f t="shared" si="7"/>
        <v>0</v>
      </c>
      <c r="S10" s="13">
        <f t="shared" si="8"/>
        <v>0</v>
      </c>
      <c r="T10" s="11">
        <f t="shared" si="9"/>
        <v>0</v>
      </c>
      <c r="U10" s="13">
        <f t="shared" si="10"/>
        <v>0</v>
      </c>
      <c r="V10" s="89">
        <f t="shared" si="11"/>
        <v>0</v>
      </c>
      <c r="W10" s="13">
        <f t="shared" si="12"/>
        <v>0</v>
      </c>
      <c r="X10" s="89">
        <f t="shared" si="13"/>
        <v>0</v>
      </c>
    </row>
    <row r="11" spans="2:24" ht="13.5">
      <c r="B11" s="103">
        <f>IF($B$7+4&gt;$G$4,"",B10+1)</f>
        <v>39177</v>
      </c>
      <c r="C11" s="104">
        <f t="shared" si="0"/>
        <v>5</v>
      </c>
      <c r="D11" s="15"/>
      <c r="E11" s="115"/>
      <c r="F11" s="15"/>
      <c r="G11" s="115"/>
      <c r="H11" s="15"/>
      <c r="I11" s="115"/>
      <c r="J11" s="15"/>
      <c r="K11" s="115"/>
      <c r="L11" s="24">
        <f t="shared" si="1"/>
        <v>0</v>
      </c>
      <c r="M11" s="24">
        <f t="shared" si="2"/>
        <v>0</v>
      </c>
      <c r="N11" s="24">
        <f t="shared" si="3"/>
        <v>0</v>
      </c>
      <c r="O11" s="12">
        <f t="shared" si="4"/>
        <v>0</v>
      </c>
      <c r="P11" s="13">
        <f t="shared" si="5"/>
        <v>0</v>
      </c>
      <c r="Q11" s="14">
        <f t="shared" si="6"/>
        <v>0</v>
      </c>
      <c r="R11" s="11">
        <f t="shared" si="7"/>
        <v>0</v>
      </c>
      <c r="S11" s="13">
        <f t="shared" si="8"/>
        <v>0</v>
      </c>
      <c r="T11" s="11">
        <f t="shared" si="9"/>
        <v>0</v>
      </c>
      <c r="U11" s="13">
        <f t="shared" si="10"/>
        <v>0</v>
      </c>
      <c r="V11" s="89">
        <f t="shared" si="11"/>
        <v>0</v>
      </c>
      <c r="W11" s="13">
        <f t="shared" si="12"/>
        <v>0</v>
      </c>
      <c r="X11" s="89">
        <f t="shared" si="13"/>
        <v>0</v>
      </c>
    </row>
    <row r="12" spans="2:24" ht="13.5">
      <c r="B12" s="103">
        <f>IF($B$7+5&gt;$G$4,"",B11+1)</f>
        <v>39178</v>
      </c>
      <c r="C12" s="104">
        <f t="shared" si="0"/>
        <v>6</v>
      </c>
      <c r="D12" s="15"/>
      <c r="E12" s="115"/>
      <c r="F12" s="15"/>
      <c r="G12" s="115"/>
      <c r="H12" s="15"/>
      <c r="I12" s="115"/>
      <c r="J12" s="15"/>
      <c r="K12" s="115"/>
      <c r="L12" s="24">
        <f t="shared" si="1"/>
        <v>0</v>
      </c>
      <c r="M12" s="24">
        <f t="shared" si="2"/>
        <v>0</v>
      </c>
      <c r="N12" s="24">
        <f t="shared" si="3"/>
        <v>0</v>
      </c>
      <c r="O12" s="12">
        <f t="shared" si="4"/>
        <v>0</v>
      </c>
      <c r="P12" s="13">
        <f t="shared" si="5"/>
        <v>0</v>
      </c>
      <c r="Q12" s="14">
        <f t="shared" si="6"/>
        <v>0</v>
      </c>
      <c r="R12" s="11">
        <f t="shared" si="7"/>
        <v>0</v>
      </c>
      <c r="S12" s="13">
        <f t="shared" si="8"/>
        <v>0</v>
      </c>
      <c r="T12" s="11">
        <f t="shared" si="9"/>
        <v>0</v>
      </c>
      <c r="U12" s="13">
        <f t="shared" si="10"/>
        <v>0</v>
      </c>
      <c r="V12" s="89">
        <f t="shared" si="11"/>
        <v>0</v>
      </c>
      <c r="W12" s="13">
        <f t="shared" si="12"/>
        <v>0</v>
      </c>
      <c r="X12" s="89">
        <f t="shared" si="13"/>
        <v>0</v>
      </c>
    </row>
    <row r="13" spans="2:24" ht="13.5">
      <c r="B13" s="103">
        <f>IF($B$7+6&gt;$G$4,"",B12+1)</f>
        <v>39179</v>
      </c>
      <c r="C13" s="104">
        <f t="shared" si="0"/>
        <v>7</v>
      </c>
      <c r="D13" s="15"/>
      <c r="E13" s="115"/>
      <c r="F13" s="15"/>
      <c r="G13" s="115"/>
      <c r="H13" s="15"/>
      <c r="I13" s="115"/>
      <c r="J13" s="15"/>
      <c r="K13" s="115"/>
      <c r="L13" s="24">
        <f t="shared" si="1"/>
        <v>0</v>
      </c>
      <c r="M13" s="24">
        <f t="shared" si="2"/>
        <v>0</v>
      </c>
      <c r="N13" s="24">
        <f t="shared" si="3"/>
        <v>0</v>
      </c>
      <c r="O13" s="12">
        <f t="shared" si="4"/>
        <v>0</v>
      </c>
      <c r="P13" s="13">
        <f t="shared" si="5"/>
        <v>0</v>
      </c>
      <c r="Q13" s="14">
        <f t="shared" si="6"/>
        <v>0</v>
      </c>
      <c r="R13" s="11">
        <f t="shared" si="7"/>
        <v>0</v>
      </c>
      <c r="S13" s="13">
        <f t="shared" si="8"/>
        <v>0</v>
      </c>
      <c r="T13" s="11">
        <f t="shared" si="9"/>
        <v>0</v>
      </c>
      <c r="U13" s="13">
        <f t="shared" si="10"/>
        <v>0</v>
      </c>
      <c r="V13" s="89">
        <f t="shared" si="11"/>
        <v>0</v>
      </c>
      <c r="W13" s="13">
        <f t="shared" si="12"/>
        <v>0</v>
      </c>
      <c r="X13" s="89">
        <f t="shared" si="13"/>
        <v>0</v>
      </c>
    </row>
    <row r="14" spans="2:24" ht="13.5">
      <c r="B14" s="103">
        <f>IF($B$7+7&gt;$G$4,"",B13+1)</f>
        <v>39180</v>
      </c>
      <c r="C14" s="104">
        <f t="shared" si="0"/>
        <v>1</v>
      </c>
      <c r="D14" s="15"/>
      <c r="E14" s="115"/>
      <c r="F14" s="15"/>
      <c r="G14" s="115"/>
      <c r="H14" s="15"/>
      <c r="I14" s="115"/>
      <c r="J14" s="15"/>
      <c r="K14" s="115"/>
      <c r="L14" s="24">
        <f t="shared" si="1"/>
        <v>0</v>
      </c>
      <c r="M14" s="24">
        <f t="shared" si="2"/>
        <v>0</v>
      </c>
      <c r="N14" s="24">
        <f t="shared" si="3"/>
        <v>0</v>
      </c>
      <c r="O14" s="12">
        <f t="shared" si="4"/>
        <v>0</v>
      </c>
      <c r="P14" s="13">
        <f t="shared" si="5"/>
        <v>0</v>
      </c>
      <c r="Q14" s="14">
        <f t="shared" si="6"/>
        <v>0</v>
      </c>
      <c r="R14" s="11">
        <f t="shared" si="7"/>
        <v>0</v>
      </c>
      <c r="S14" s="13">
        <f t="shared" si="8"/>
        <v>0</v>
      </c>
      <c r="T14" s="11">
        <f t="shared" si="9"/>
        <v>0</v>
      </c>
      <c r="U14" s="13">
        <f t="shared" si="10"/>
        <v>0</v>
      </c>
      <c r="V14" s="89">
        <f t="shared" si="11"/>
        <v>0</v>
      </c>
      <c r="W14" s="13">
        <f t="shared" si="12"/>
        <v>0</v>
      </c>
      <c r="X14" s="89">
        <f t="shared" si="13"/>
        <v>0</v>
      </c>
    </row>
    <row r="15" spans="2:24" ht="13.5">
      <c r="B15" s="103">
        <f>IF($B$7+8&gt;$G$4,"",B14+1)</f>
        <v>39181</v>
      </c>
      <c r="C15" s="104">
        <f t="shared" si="0"/>
        <v>2</v>
      </c>
      <c r="D15" s="15"/>
      <c r="E15" s="115"/>
      <c r="F15" s="15"/>
      <c r="G15" s="115"/>
      <c r="H15" s="15"/>
      <c r="I15" s="115"/>
      <c r="J15" s="15"/>
      <c r="K15" s="115"/>
      <c r="L15" s="24">
        <f t="shared" si="1"/>
        <v>0</v>
      </c>
      <c r="M15" s="24">
        <f t="shared" si="2"/>
        <v>0</v>
      </c>
      <c r="N15" s="24">
        <f t="shared" si="3"/>
        <v>0</v>
      </c>
      <c r="O15" s="12">
        <f t="shared" si="4"/>
        <v>0</v>
      </c>
      <c r="P15" s="13">
        <f t="shared" si="5"/>
        <v>0</v>
      </c>
      <c r="Q15" s="14">
        <f t="shared" si="6"/>
        <v>0</v>
      </c>
      <c r="R15" s="11">
        <f t="shared" si="7"/>
        <v>0</v>
      </c>
      <c r="S15" s="13">
        <f t="shared" si="8"/>
        <v>0</v>
      </c>
      <c r="T15" s="11">
        <f t="shared" si="9"/>
        <v>0</v>
      </c>
      <c r="U15" s="13">
        <f t="shared" si="10"/>
        <v>0</v>
      </c>
      <c r="V15" s="89">
        <f t="shared" si="11"/>
        <v>0</v>
      </c>
      <c r="W15" s="13">
        <f t="shared" si="12"/>
        <v>0</v>
      </c>
      <c r="X15" s="89">
        <f t="shared" si="13"/>
        <v>0</v>
      </c>
    </row>
    <row r="16" spans="2:24" ht="13.5">
      <c r="B16" s="103">
        <f>IF($B$7+9&gt;$G$4,"",B15+1)</f>
        <v>39182</v>
      </c>
      <c r="C16" s="104">
        <f t="shared" si="0"/>
        <v>3</v>
      </c>
      <c r="D16" s="15"/>
      <c r="E16" s="115"/>
      <c r="F16" s="15"/>
      <c r="G16" s="115"/>
      <c r="H16" s="15"/>
      <c r="I16" s="115"/>
      <c r="J16" s="15"/>
      <c r="K16" s="115"/>
      <c r="L16" s="24">
        <f t="shared" si="1"/>
        <v>0</v>
      </c>
      <c r="M16" s="24">
        <f t="shared" si="2"/>
        <v>0</v>
      </c>
      <c r="N16" s="24">
        <f t="shared" si="3"/>
        <v>0</v>
      </c>
      <c r="O16" s="12">
        <f t="shared" si="4"/>
        <v>0</v>
      </c>
      <c r="P16" s="13">
        <f t="shared" si="5"/>
        <v>0</v>
      </c>
      <c r="Q16" s="14">
        <f t="shared" si="6"/>
        <v>0</v>
      </c>
      <c r="R16" s="11">
        <f t="shared" si="7"/>
        <v>0</v>
      </c>
      <c r="S16" s="13">
        <f t="shared" si="8"/>
        <v>0</v>
      </c>
      <c r="T16" s="11">
        <f t="shared" si="9"/>
        <v>0</v>
      </c>
      <c r="U16" s="13">
        <f t="shared" si="10"/>
        <v>0</v>
      </c>
      <c r="V16" s="89">
        <f t="shared" si="11"/>
        <v>0</v>
      </c>
      <c r="W16" s="13">
        <f t="shared" si="12"/>
        <v>0</v>
      </c>
      <c r="X16" s="89">
        <f t="shared" si="13"/>
        <v>0</v>
      </c>
    </row>
    <row r="17" spans="2:24" ht="13.5">
      <c r="B17" s="103">
        <f>IF($B$7+10&gt;$G$4,"",B16+1)</f>
        <v>39183</v>
      </c>
      <c r="C17" s="104">
        <f t="shared" si="0"/>
        <v>4</v>
      </c>
      <c r="D17" s="15"/>
      <c r="E17" s="115"/>
      <c r="F17" s="15"/>
      <c r="G17" s="115"/>
      <c r="H17" s="15"/>
      <c r="I17" s="115"/>
      <c r="J17" s="15"/>
      <c r="K17" s="115"/>
      <c r="L17" s="24">
        <f t="shared" si="1"/>
        <v>0</v>
      </c>
      <c r="M17" s="24">
        <f t="shared" si="2"/>
        <v>0</v>
      </c>
      <c r="N17" s="24">
        <f t="shared" si="3"/>
        <v>0</v>
      </c>
      <c r="O17" s="12">
        <f t="shared" si="4"/>
        <v>0</v>
      </c>
      <c r="P17" s="13">
        <f t="shared" si="5"/>
        <v>0</v>
      </c>
      <c r="Q17" s="14">
        <f t="shared" si="6"/>
        <v>0</v>
      </c>
      <c r="R17" s="11">
        <f t="shared" si="7"/>
        <v>0</v>
      </c>
      <c r="S17" s="13">
        <f t="shared" si="8"/>
        <v>0</v>
      </c>
      <c r="T17" s="11">
        <f t="shared" si="9"/>
        <v>0</v>
      </c>
      <c r="U17" s="13">
        <f t="shared" si="10"/>
        <v>0</v>
      </c>
      <c r="V17" s="89">
        <f t="shared" si="11"/>
        <v>0</v>
      </c>
      <c r="W17" s="13">
        <f t="shared" si="12"/>
        <v>0</v>
      </c>
      <c r="X17" s="89">
        <f t="shared" si="13"/>
        <v>0</v>
      </c>
    </row>
    <row r="18" spans="2:24" ht="13.5">
      <c r="B18" s="103">
        <f>IF($B$7+11&gt;$G$4,"",B17+1)</f>
        <v>39184</v>
      </c>
      <c r="C18" s="104">
        <f t="shared" si="0"/>
        <v>5</v>
      </c>
      <c r="D18" s="15"/>
      <c r="E18" s="115"/>
      <c r="F18" s="15"/>
      <c r="G18" s="115"/>
      <c r="H18" s="15"/>
      <c r="I18" s="115"/>
      <c r="J18" s="15"/>
      <c r="K18" s="115"/>
      <c r="L18" s="24">
        <f t="shared" si="1"/>
        <v>0</v>
      </c>
      <c r="M18" s="24">
        <f t="shared" si="2"/>
        <v>0</v>
      </c>
      <c r="N18" s="24">
        <f t="shared" si="3"/>
        <v>0</v>
      </c>
      <c r="O18" s="12">
        <f t="shared" si="4"/>
        <v>0</v>
      </c>
      <c r="P18" s="13">
        <f t="shared" si="5"/>
        <v>0</v>
      </c>
      <c r="Q18" s="14">
        <f t="shared" si="6"/>
        <v>0</v>
      </c>
      <c r="R18" s="11">
        <f t="shared" si="7"/>
        <v>0</v>
      </c>
      <c r="S18" s="13">
        <f t="shared" si="8"/>
        <v>0</v>
      </c>
      <c r="T18" s="11">
        <f t="shared" si="9"/>
        <v>0</v>
      </c>
      <c r="U18" s="13">
        <f t="shared" si="10"/>
        <v>0</v>
      </c>
      <c r="V18" s="89">
        <f t="shared" si="11"/>
        <v>0</v>
      </c>
      <c r="W18" s="13">
        <f t="shared" si="12"/>
        <v>0</v>
      </c>
      <c r="X18" s="89">
        <f t="shared" si="13"/>
        <v>0</v>
      </c>
    </row>
    <row r="19" spans="2:24" ht="13.5">
      <c r="B19" s="103">
        <f>IF($B$7+12&gt;$G$4,"",B18+1)</f>
        <v>39185</v>
      </c>
      <c r="C19" s="104">
        <f t="shared" si="0"/>
        <v>6</v>
      </c>
      <c r="D19" s="15"/>
      <c r="E19" s="115"/>
      <c r="F19" s="15"/>
      <c r="G19" s="115"/>
      <c r="H19" s="15"/>
      <c r="I19" s="115"/>
      <c r="J19" s="15"/>
      <c r="K19" s="115"/>
      <c r="L19" s="24">
        <f t="shared" si="1"/>
        <v>0</v>
      </c>
      <c r="M19" s="24">
        <f t="shared" si="2"/>
        <v>0</v>
      </c>
      <c r="N19" s="24">
        <f t="shared" si="3"/>
        <v>0</v>
      </c>
      <c r="O19" s="12">
        <f t="shared" si="4"/>
        <v>0</v>
      </c>
      <c r="P19" s="13">
        <f t="shared" si="5"/>
        <v>0</v>
      </c>
      <c r="Q19" s="14">
        <f t="shared" si="6"/>
        <v>0</v>
      </c>
      <c r="R19" s="11">
        <f t="shared" si="7"/>
        <v>0</v>
      </c>
      <c r="S19" s="13">
        <f t="shared" si="8"/>
        <v>0</v>
      </c>
      <c r="T19" s="11">
        <f t="shared" si="9"/>
        <v>0</v>
      </c>
      <c r="U19" s="13">
        <f t="shared" si="10"/>
        <v>0</v>
      </c>
      <c r="V19" s="89">
        <f t="shared" si="11"/>
        <v>0</v>
      </c>
      <c r="W19" s="13">
        <f t="shared" si="12"/>
        <v>0</v>
      </c>
      <c r="X19" s="89">
        <f t="shared" si="13"/>
        <v>0</v>
      </c>
    </row>
    <row r="20" spans="2:24" ht="13.5">
      <c r="B20" s="103">
        <f>IF($B$7+13&gt;$G$4,"",B19+1)</f>
        <v>39186</v>
      </c>
      <c r="C20" s="104">
        <f t="shared" si="0"/>
        <v>7</v>
      </c>
      <c r="D20" s="15"/>
      <c r="E20" s="115"/>
      <c r="F20" s="15"/>
      <c r="G20" s="115"/>
      <c r="H20" s="15"/>
      <c r="I20" s="115"/>
      <c r="J20" s="15"/>
      <c r="K20" s="115"/>
      <c r="L20" s="24">
        <f t="shared" si="1"/>
        <v>0</v>
      </c>
      <c r="M20" s="24">
        <f t="shared" si="2"/>
        <v>0</v>
      </c>
      <c r="N20" s="24">
        <f t="shared" si="3"/>
        <v>0</v>
      </c>
      <c r="O20" s="12">
        <f t="shared" si="4"/>
        <v>0</v>
      </c>
      <c r="P20" s="13">
        <f t="shared" si="5"/>
        <v>0</v>
      </c>
      <c r="Q20" s="14">
        <f t="shared" si="6"/>
        <v>0</v>
      </c>
      <c r="R20" s="11">
        <f t="shared" si="7"/>
        <v>0</v>
      </c>
      <c r="S20" s="13">
        <f t="shared" si="8"/>
        <v>0</v>
      </c>
      <c r="T20" s="11">
        <f t="shared" si="9"/>
        <v>0</v>
      </c>
      <c r="U20" s="13">
        <f t="shared" si="10"/>
        <v>0</v>
      </c>
      <c r="V20" s="89">
        <f t="shared" si="11"/>
        <v>0</v>
      </c>
      <c r="W20" s="13">
        <f t="shared" si="12"/>
        <v>0</v>
      </c>
      <c r="X20" s="89">
        <f t="shared" si="13"/>
        <v>0</v>
      </c>
    </row>
    <row r="21" spans="2:24" ht="13.5">
      <c r="B21" s="103">
        <f>IF($B$7+14&gt;$G$4,"",B20+1)</f>
        <v>39187</v>
      </c>
      <c r="C21" s="104">
        <f t="shared" si="0"/>
        <v>1</v>
      </c>
      <c r="D21" s="15"/>
      <c r="E21" s="115"/>
      <c r="F21" s="15"/>
      <c r="G21" s="115"/>
      <c r="H21" s="15"/>
      <c r="I21" s="115"/>
      <c r="J21" s="15"/>
      <c r="K21" s="115"/>
      <c r="L21" s="24">
        <f t="shared" si="1"/>
        <v>0</v>
      </c>
      <c r="M21" s="24">
        <f t="shared" si="2"/>
        <v>0</v>
      </c>
      <c r="N21" s="24">
        <f t="shared" si="3"/>
        <v>0</v>
      </c>
      <c r="O21" s="12">
        <f t="shared" si="4"/>
        <v>0</v>
      </c>
      <c r="P21" s="13">
        <f t="shared" si="5"/>
        <v>0</v>
      </c>
      <c r="Q21" s="14">
        <f t="shared" si="6"/>
        <v>0</v>
      </c>
      <c r="R21" s="11">
        <f t="shared" si="7"/>
        <v>0</v>
      </c>
      <c r="S21" s="13">
        <f t="shared" si="8"/>
        <v>0</v>
      </c>
      <c r="T21" s="11">
        <f t="shared" si="9"/>
        <v>0</v>
      </c>
      <c r="U21" s="13">
        <f t="shared" si="10"/>
        <v>0</v>
      </c>
      <c r="V21" s="89">
        <f t="shared" si="11"/>
        <v>0</v>
      </c>
      <c r="W21" s="13">
        <f t="shared" si="12"/>
        <v>0</v>
      </c>
      <c r="X21" s="89">
        <f t="shared" si="13"/>
        <v>0</v>
      </c>
    </row>
    <row r="22" spans="2:24" ht="13.5">
      <c r="B22" s="103">
        <f>IF($B$7+15&gt;$G$4,"",B21+1)</f>
        <v>39188</v>
      </c>
      <c r="C22" s="104">
        <f t="shared" si="0"/>
        <v>2</v>
      </c>
      <c r="D22" s="15"/>
      <c r="E22" s="115"/>
      <c r="F22" s="15"/>
      <c r="G22" s="115"/>
      <c r="H22" s="15"/>
      <c r="I22" s="115"/>
      <c r="J22" s="15"/>
      <c r="K22" s="115"/>
      <c r="L22" s="24">
        <f t="shared" si="1"/>
        <v>0</v>
      </c>
      <c r="M22" s="24">
        <f t="shared" si="2"/>
        <v>0</v>
      </c>
      <c r="N22" s="24">
        <f t="shared" si="3"/>
        <v>0</v>
      </c>
      <c r="O22" s="12">
        <f t="shared" si="4"/>
        <v>0</v>
      </c>
      <c r="P22" s="13">
        <f t="shared" si="5"/>
        <v>0</v>
      </c>
      <c r="Q22" s="14">
        <f t="shared" si="6"/>
        <v>0</v>
      </c>
      <c r="R22" s="11">
        <f t="shared" si="7"/>
        <v>0</v>
      </c>
      <c r="S22" s="13">
        <f t="shared" si="8"/>
        <v>0</v>
      </c>
      <c r="T22" s="11">
        <f t="shared" si="9"/>
        <v>0</v>
      </c>
      <c r="U22" s="13">
        <f t="shared" si="10"/>
        <v>0</v>
      </c>
      <c r="V22" s="89">
        <f t="shared" si="11"/>
        <v>0</v>
      </c>
      <c r="W22" s="13">
        <f t="shared" si="12"/>
        <v>0</v>
      </c>
      <c r="X22" s="89">
        <f t="shared" si="13"/>
        <v>0</v>
      </c>
    </row>
    <row r="23" spans="2:24" ht="13.5">
      <c r="B23" s="103">
        <f>IF($B$7+16&gt;$G$4,"",B22+1)</f>
        <v>39189</v>
      </c>
      <c r="C23" s="104">
        <f t="shared" si="0"/>
        <v>3</v>
      </c>
      <c r="D23" s="15"/>
      <c r="E23" s="115"/>
      <c r="F23" s="15"/>
      <c r="G23" s="115"/>
      <c r="H23" s="15"/>
      <c r="I23" s="115"/>
      <c r="J23" s="15"/>
      <c r="K23" s="115"/>
      <c r="L23" s="24">
        <f t="shared" si="1"/>
        <v>0</v>
      </c>
      <c r="M23" s="24">
        <f t="shared" si="2"/>
        <v>0</v>
      </c>
      <c r="N23" s="24">
        <f t="shared" si="3"/>
        <v>0</v>
      </c>
      <c r="O23" s="12">
        <f t="shared" si="4"/>
        <v>0</v>
      </c>
      <c r="P23" s="13">
        <f t="shared" si="5"/>
        <v>0</v>
      </c>
      <c r="Q23" s="14">
        <f t="shared" si="6"/>
        <v>0</v>
      </c>
      <c r="R23" s="11">
        <f t="shared" si="7"/>
        <v>0</v>
      </c>
      <c r="S23" s="13">
        <f t="shared" si="8"/>
        <v>0</v>
      </c>
      <c r="T23" s="11">
        <f t="shared" si="9"/>
        <v>0</v>
      </c>
      <c r="U23" s="13">
        <f t="shared" si="10"/>
        <v>0</v>
      </c>
      <c r="V23" s="89">
        <f t="shared" si="11"/>
        <v>0</v>
      </c>
      <c r="W23" s="13">
        <f t="shared" si="12"/>
        <v>0</v>
      </c>
      <c r="X23" s="89">
        <f t="shared" si="13"/>
        <v>0</v>
      </c>
    </row>
    <row r="24" spans="2:24" ht="13.5">
      <c r="B24" s="103">
        <f>IF($B$7+17&gt;$G$4,"",B23+1)</f>
        <v>39190</v>
      </c>
      <c r="C24" s="104">
        <f t="shared" si="0"/>
        <v>4</v>
      </c>
      <c r="D24" s="15"/>
      <c r="E24" s="115"/>
      <c r="F24" s="15"/>
      <c r="G24" s="115"/>
      <c r="H24" s="15"/>
      <c r="I24" s="115"/>
      <c r="J24" s="15"/>
      <c r="K24" s="115"/>
      <c r="L24" s="24">
        <f t="shared" si="1"/>
        <v>0</v>
      </c>
      <c r="M24" s="24">
        <f t="shared" si="2"/>
        <v>0</v>
      </c>
      <c r="N24" s="24">
        <f t="shared" si="3"/>
        <v>0</v>
      </c>
      <c r="O24" s="12">
        <f t="shared" si="4"/>
        <v>0</v>
      </c>
      <c r="P24" s="13">
        <f t="shared" si="5"/>
        <v>0</v>
      </c>
      <c r="Q24" s="14">
        <f t="shared" si="6"/>
        <v>0</v>
      </c>
      <c r="R24" s="11">
        <f t="shared" si="7"/>
        <v>0</v>
      </c>
      <c r="S24" s="13">
        <f t="shared" si="8"/>
        <v>0</v>
      </c>
      <c r="T24" s="11">
        <f t="shared" si="9"/>
        <v>0</v>
      </c>
      <c r="U24" s="13">
        <f t="shared" si="10"/>
        <v>0</v>
      </c>
      <c r="V24" s="89">
        <f t="shared" si="11"/>
        <v>0</v>
      </c>
      <c r="W24" s="13">
        <f t="shared" si="12"/>
        <v>0</v>
      </c>
      <c r="X24" s="89">
        <f t="shared" si="13"/>
        <v>0</v>
      </c>
    </row>
    <row r="25" spans="2:24" ht="13.5">
      <c r="B25" s="103">
        <f>IF($B$7+18&gt;$G$4,"",B24+1)</f>
        <v>39191</v>
      </c>
      <c r="C25" s="104">
        <f t="shared" si="0"/>
        <v>5</v>
      </c>
      <c r="D25" s="15"/>
      <c r="E25" s="115"/>
      <c r="F25" s="15"/>
      <c r="G25" s="115"/>
      <c r="H25" s="15"/>
      <c r="I25" s="115"/>
      <c r="J25" s="15"/>
      <c r="K25" s="115"/>
      <c r="L25" s="24">
        <f t="shared" si="1"/>
        <v>0</v>
      </c>
      <c r="M25" s="24">
        <f t="shared" si="2"/>
        <v>0</v>
      </c>
      <c r="N25" s="24">
        <f t="shared" si="3"/>
        <v>0</v>
      </c>
      <c r="O25" s="12">
        <f t="shared" si="4"/>
        <v>0</v>
      </c>
      <c r="P25" s="13">
        <f t="shared" si="5"/>
        <v>0</v>
      </c>
      <c r="Q25" s="14">
        <f t="shared" si="6"/>
        <v>0</v>
      </c>
      <c r="R25" s="11">
        <f t="shared" si="7"/>
        <v>0</v>
      </c>
      <c r="S25" s="13">
        <f t="shared" si="8"/>
        <v>0</v>
      </c>
      <c r="T25" s="11">
        <f t="shared" si="9"/>
        <v>0</v>
      </c>
      <c r="U25" s="13">
        <f t="shared" si="10"/>
        <v>0</v>
      </c>
      <c r="V25" s="89">
        <f t="shared" si="11"/>
        <v>0</v>
      </c>
      <c r="W25" s="13">
        <f t="shared" si="12"/>
        <v>0</v>
      </c>
      <c r="X25" s="89">
        <f t="shared" si="13"/>
        <v>0</v>
      </c>
    </row>
    <row r="26" spans="2:24" ht="13.5">
      <c r="B26" s="103">
        <f>IF($B$7+19&gt;$G$4,"",B25+1)</f>
        <v>39192</v>
      </c>
      <c r="C26" s="104">
        <f t="shared" si="0"/>
        <v>6</v>
      </c>
      <c r="D26" s="15"/>
      <c r="E26" s="115"/>
      <c r="F26" s="15"/>
      <c r="G26" s="115"/>
      <c r="H26" s="15"/>
      <c r="I26" s="115"/>
      <c r="J26" s="15"/>
      <c r="K26" s="115"/>
      <c r="L26" s="24">
        <f t="shared" si="1"/>
        <v>0</v>
      </c>
      <c r="M26" s="24">
        <f t="shared" si="2"/>
        <v>0</v>
      </c>
      <c r="N26" s="24">
        <f t="shared" si="3"/>
        <v>0</v>
      </c>
      <c r="O26" s="12">
        <f t="shared" si="4"/>
        <v>0</v>
      </c>
      <c r="P26" s="13">
        <f t="shared" si="5"/>
        <v>0</v>
      </c>
      <c r="Q26" s="14">
        <f t="shared" si="6"/>
        <v>0</v>
      </c>
      <c r="R26" s="11">
        <f t="shared" si="7"/>
        <v>0</v>
      </c>
      <c r="S26" s="13">
        <f t="shared" si="8"/>
        <v>0</v>
      </c>
      <c r="T26" s="11">
        <f t="shared" si="9"/>
        <v>0</v>
      </c>
      <c r="U26" s="13">
        <f t="shared" si="10"/>
        <v>0</v>
      </c>
      <c r="V26" s="89">
        <f t="shared" si="11"/>
        <v>0</v>
      </c>
      <c r="W26" s="13">
        <f t="shared" si="12"/>
        <v>0</v>
      </c>
      <c r="X26" s="89">
        <f t="shared" si="13"/>
        <v>0</v>
      </c>
    </row>
    <row r="27" spans="2:24" ht="13.5">
      <c r="B27" s="103">
        <f>IF($B$7+20&gt;$G$4,"",B26+1)</f>
        <v>39193</v>
      </c>
      <c r="C27" s="104">
        <f t="shared" si="0"/>
        <v>7</v>
      </c>
      <c r="D27" s="15"/>
      <c r="E27" s="115"/>
      <c r="F27" s="15"/>
      <c r="G27" s="115"/>
      <c r="H27" s="15"/>
      <c r="I27" s="115"/>
      <c r="J27" s="15"/>
      <c r="K27" s="115"/>
      <c r="L27" s="24">
        <f t="shared" si="1"/>
        <v>0</v>
      </c>
      <c r="M27" s="24">
        <f t="shared" si="2"/>
        <v>0</v>
      </c>
      <c r="N27" s="24">
        <f t="shared" si="3"/>
        <v>0</v>
      </c>
      <c r="O27" s="12">
        <f t="shared" si="4"/>
        <v>0</v>
      </c>
      <c r="P27" s="13">
        <f t="shared" si="5"/>
        <v>0</v>
      </c>
      <c r="Q27" s="14">
        <f t="shared" si="6"/>
        <v>0</v>
      </c>
      <c r="R27" s="11">
        <f t="shared" si="7"/>
        <v>0</v>
      </c>
      <c r="S27" s="13">
        <f t="shared" si="8"/>
        <v>0</v>
      </c>
      <c r="T27" s="11">
        <f t="shared" si="9"/>
        <v>0</v>
      </c>
      <c r="U27" s="13">
        <f t="shared" si="10"/>
        <v>0</v>
      </c>
      <c r="V27" s="89">
        <f t="shared" si="11"/>
        <v>0</v>
      </c>
      <c r="W27" s="13">
        <f t="shared" si="12"/>
        <v>0</v>
      </c>
      <c r="X27" s="89">
        <f t="shared" si="13"/>
        <v>0</v>
      </c>
    </row>
    <row r="28" spans="2:24" ht="13.5">
      <c r="B28" s="103">
        <f>IF($B$7+21&gt;$G$4,"",B27+1)</f>
        <v>39194</v>
      </c>
      <c r="C28" s="104">
        <f t="shared" si="0"/>
        <v>1</v>
      </c>
      <c r="D28" s="15"/>
      <c r="E28" s="115"/>
      <c r="F28" s="15"/>
      <c r="G28" s="115"/>
      <c r="H28" s="15"/>
      <c r="I28" s="115"/>
      <c r="J28" s="15"/>
      <c r="K28" s="115"/>
      <c r="L28" s="24">
        <f t="shared" si="1"/>
        <v>0</v>
      </c>
      <c r="M28" s="24">
        <f t="shared" si="2"/>
        <v>0</v>
      </c>
      <c r="N28" s="24">
        <f t="shared" si="3"/>
        <v>0</v>
      </c>
      <c r="O28" s="12">
        <f t="shared" si="4"/>
        <v>0</v>
      </c>
      <c r="P28" s="13">
        <f t="shared" si="5"/>
        <v>0</v>
      </c>
      <c r="Q28" s="14">
        <f t="shared" si="6"/>
        <v>0</v>
      </c>
      <c r="R28" s="11">
        <f t="shared" si="7"/>
        <v>0</v>
      </c>
      <c r="S28" s="13">
        <f t="shared" si="8"/>
        <v>0</v>
      </c>
      <c r="T28" s="11">
        <f t="shared" si="9"/>
        <v>0</v>
      </c>
      <c r="U28" s="13">
        <f t="shared" si="10"/>
        <v>0</v>
      </c>
      <c r="V28" s="89">
        <f t="shared" si="11"/>
        <v>0</v>
      </c>
      <c r="W28" s="13">
        <f t="shared" si="12"/>
        <v>0</v>
      </c>
      <c r="X28" s="89">
        <f t="shared" si="13"/>
        <v>0</v>
      </c>
    </row>
    <row r="29" spans="2:24" ht="13.5">
      <c r="B29" s="103">
        <f>IF($B$7+22&gt;$G$4,"",B28+1)</f>
        <v>39195</v>
      </c>
      <c r="C29" s="104">
        <f t="shared" si="0"/>
        <v>2</v>
      </c>
      <c r="D29" s="15"/>
      <c r="E29" s="115"/>
      <c r="F29" s="15"/>
      <c r="G29" s="115"/>
      <c r="H29" s="15"/>
      <c r="I29" s="115"/>
      <c r="J29" s="15"/>
      <c r="K29" s="115"/>
      <c r="L29" s="24">
        <f t="shared" si="1"/>
        <v>0</v>
      </c>
      <c r="M29" s="24">
        <f t="shared" si="2"/>
        <v>0</v>
      </c>
      <c r="N29" s="24">
        <f t="shared" si="3"/>
        <v>0</v>
      </c>
      <c r="O29" s="12">
        <f t="shared" si="4"/>
        <v>0</v>
      </c>
      <c r="P29" s="13">
        <f t="shared" si="5"/>
        <v>0</v>
      </c>
      <c r="Q29" s="14">
        <f t="shared" si="6"/>
        <v>0</v>
      </c>
      <c r="R29" s="11">
        <f t="shared" si="7"/>
        <v>0</v>
      </c>
      <c r="S29" s="13">
        <f t="shared" si="8"/>
        <v>0</v>
      </c>
      <c r="T29" s="11">
        <f t="shared" si="9"/>
        <v>0</v>
      </c>
      <c r="U29" s="13">
        <f t="shared" si="10"/>
        <v>0</v>
      </c>
      <c r="V29" s="89">
        <f t="shared" si="11"/>
        <v>0</v>
      </c>
      <c r="W29" s="13">
        <f t="shared" si="12"/>
        <v>0</v>
      </c>
      <c r="X29" s="89">
        <f t="shared" si="13"/>
        <v>0</v>
      </c>
    </row>
    <row r="30" spans="2:24" ht="13.5">
      <c r="B30" s="103">
        <f>IF($B$7+23&gt;$G$4,"",B29+1)</f>
        <v>39196</v>
      </c>
      <c r="C30" s="104">
        <f t="shared" si="0"/>
        <v>3</v>
      </c>
      <c r="D30" s="15"/>
      <c r="E30" s="115"/>
      <c r="F30" s="15"/>
      <c r="G30" s="115"/>
      <c r="H30" s="15"/>
      <c r="I30" s="115"/>
      <c r="J30" s="15"/>
      <c r="K30" s="115"/>
      <c r="L30" s="24">
        <f t="shared" si="1"/>
        <v>0</v>
      </c>
      <c r="M30" s="24">
        <f t="shared" si="2"/>
        <v>0</v>
      </c>
      <c r="N30" s="24">
        <f t="shared" si="3"/>
        <v>0</v>
      </c>
      <c r="O30" s="12">
        <f t="shared" si="4"/>
        <v>0</v>
      </c>
      <c r="P30" s="13">
        <f t="shared" si="5"/>
        <v>0</v>
      </c>
      <c r="Q30" s="14">
        <f t="shared" si="6"/>
        <v>0</v>
      </c>
      <c r="R30" s="11">
        <f t="shared" si="7"/>
        <v>0</v>
      </c>
      <c r="S30" s="13">
        <f t="shared" si="8"/>
        <v>0</v>
      </c>
      <c r="T30" s="11">
        <f t="shared" si="9"/>
        <v>0</v>
      </c>
      <c r="U30" s="13">
        <f t="shared" si="10"/>
        <v>0</v>
      </c>
      <c r="V30" s="89">
        <f t="shared" si="11"/>
        <v>0</v>
      </c>
      <c r="W30" s="13">
        <f t="shared" si="12"/>
        <v>0</v>
      </c>
      <c r="X30" s="89">
        <f t="shared" si="13"/>
        <v>0</v>
      </c>
    </row>
    <row r="31" spans="2:24" ht="13.5">
      <c r="B31" s="103">
        <f>IF($B$7+24&gt;$G$4,"",B30+1)</f>
        <v>39197</v>
      </c>
      <c r="C31" s="104">
        <f t="shared" si="0"/>
        <v>4</v>
      </c>
      <c r="D31" s="15"/>
      <c r="E31" s="115"/>
      <c r="F31" s="15"/>
      <c r="G31" s="115"/>
      <c r="H31" s="15"/>
      <c r="I31" s="115"/>
      <c r="J31" s="15"/>
      <c r="K31" s="115"/>
      <c r="L31" s="24">
        <f t="shared" si="1"/>
        <v>0</v>
      </c>
      <c r="M31" s="24">
        <f t="shared" si="2"/>
        <v>0</v>
      </c>
      <c r="N31" s="24">
        <f t="shared" si="3"/>
        <v>0</v>
      </c>
      <c r="O31" s="12">
        <f t="shared" si="4"/>
        <v>0</v>
      </c>
      <c r="P31" s="13">
        <f t="shared" si="5"/>
        <v>0</v>
      </c>
      <c r="Q31" s="14">
        <f t="shared" si="6"/>
        <v>0</v>
      </c>
      <c r="R31" s="11">
        <f t="shared" si="7"/>
        <v>0</v>
      </c>
      <c r="S31" s="13">
        <f t="shared" si="8"/>
        <v>0</v>
      </c>
      <c r="T31" s="11">
        <f t="shared" si="9"/>
        <v>0</v>
      </c>
      <c r="U31" s="13">
        <f t="shared" si="10"/>
        <v>0</v>
      </c>
      <c r="V31" s="89">
        <f t="shared" si="11"/>
        <v>0</v>
      </c>
      <c r="W31" s="13">
        <f t="shared" si="12"/>
        <v>0</v>
      </c>
      <c r="X31" s="89">
        <f t="shared" si="13"/>
        <v>0</v>
      </c>
    </row>
    <row r="32" spans="2:24" ht="13.5">
      <c r="B32" s="103">
        <f>IF($B$7+25&gt;$G$4,"",B31+1)</f>
        <v>39198</v>
      </c>
      <c r="C32" s="104">
        <f t="shared" si="0"/>
        <v>5</v>
      </c>
      <c r="D32" s="15"/>
      <c r="E32" s="115"/>
      <c r="F32" s="15"/>
      <c r="G32" s="115"/>
      <c r="H32" s="15"/>
      <c r="I32" s="115"/>
      <c r="J32" s="15"/>
      <c r="K32" s="115"/>
      <c r="L32" s="24">
        <f t="shared" si="1"/>
        <v>0</v>
      </c>
      <c r="M32" s="24">
        <f t="shared" si="2"/>
        <v>0</v>
      </c>
      <c r="N32" s="24">
        <f t="shared" si="3"/>
        <v>0</v>
      </c>
      <c r="O32" s="12">
        <f t="shared" si="4"/>
        <v>0</v>
      </c>
      <c r="P32" s="13">
        <f t="shared" si="5"/>
        <v>0</v>
      </c>
      <c r="Q32" s="14">
        <f t="shared" si="6"/>
        <v>0</v>
      </c>
      <c r="R32" s="11">
        <f t="shared" si="7"/>
        <v>0</v>
      </c>
      <c r="S32" s="13">
        <f t="shared" si="8"/>
        <v>0</v>
      </c>
      <c r="T32" s="11">
        <f t="shared" si="9"/>
        <v>0</v>
      </c>
      <c r="U32" s="13">
        <f t="shared" si="10"/>
        <v>0</v>
      </c>
      <c r="V32" s="89">
        <f t="shared" si="11"/>
        <v>0</v>
      </c>
      <c r="W32" s="13">
        <f t="shared" si="12"/>
        <v>0</v>
      </c>
      <c r="X32" s="89">
        <f t="shared" si="13"/>
        <v>0</v>
      </c>
    </row>
    <row r="33" spans="2:24" ht="13.5">
      <c r="B33" s="103">
        <f>IF($B$7+26&gt;$G$4,"",B32+1)</f>
        <v>39199</v>
      </c>
      <c r="C33" s="104">
        <f t="shared" si="0"/>
        <v>6</v>
      </c>
      <c r="D33" s="15"/>
      <c r="E33" s="115"/>
      <c r="F33" s="15"/>
      <c r="G33" s="115"/>
      <c r="H33" s="15"/>
      <c r="I33" s="115"/>
      <c r="J33" s="15"/>
      <c r="K33" s="115"/>
      <c r="L33" s="24">
        <f t="shared" si="1"/>
        <v>0</v>
      </c>
      <c r="M33" s="24">
        <f t="shared" si="2"/>
        <v>0</v>
      </c>
      <c r="N33" s="24">
        <f t="shared" si="3"/>
        <v>0</v>
      </c>
      <c r="O33" s="12">
        <f t="shared" si="4"/>
        <v>0</v>
      </c>
      <c r="P33" s="13">
        <f t="shared" si="5"/>
        <v>0</v>
      </c>
      <c r="Q33" s="14">
        <f t="shared" si="6"/>
        <v>0</v>
      </c>
      <c r="R33" s="11">
        <f t="shared" si="7"/>
        <v>0</v>
      </c>
      <c r="S33" s="13">
        <f t="shared" si="8"/>
        <v>0</v>
      </c>
      <c r="T33" s="11">
        <f t="shared" si="9"/>
        <v>0</v>
      </c>
      <c r="U33" s="13">
        <f t="shared" si="10"/>
        <v>0</v>
      </c>
      <c r="V33" s="89">
        <f t="shared" si="11"/>
        <v>0</v>
      </c>
      <c r="W33" s="13">
        <f t="shared" si="12"/>
        <v>0</v>
      </c>
      <c r="X33" s="89">
        <f t="shared" si="13"/>
        <v>0</v>
      </c>
    </row>
    <row r="34" spans="2:24" ht="13.5">
      <c r="B34" s="103">
        <f>IF($B$7+27&gt;$G$4,"",B33+1)</f>
        <v>39200</v>
      </c>
      <c r="C34" s="104">
        <f t="shared" si="0"/>
        <v>7</v>
      </c>
      <c r="D34" s="15"/>
      <c r="E34" s="115"/>
      <c r="F34" s="15"/>
      <c r="G34" s="115"/>
      <c r="H34" s="15"/>
      <c r="I34" s="115"/>
      <c r="J34" s="15"/>
      <c r="K34" s="115"/>
      <c r="L34" s="24">
        <f t="shared" si="1"/>
        <v>0</v>
      </c>
      <c r="M34" s="24">
        <f t="shared" si="2"/>
        <v>0</v>
      </c>
      <c r="N34" s="24">
        <f t="shared" si="3"/>
        <v>0</v>
      </c>
      <c r="O34" s="12">
        <f t="shared" si="4"/>
        <v>0</v>
      </c>
      <c r="P34" s="13">
        <f t="shared" si="5"/>
        <v>0</v>
      </c>
      <c r="Q34" s="14">
        <f t="shared" si="6"/>
        <v>0</v>
      </c>
      <c r="R34" s="11">
        <f t="shared" si="7"/>
        <v>0</v>
      </c>
      <c r="S34" s="13">
        <f t="shared" si="8"/>
        <v>0</v>
      </c>
      <c r="T34" s="11">
        <f t="shared" si="9"/>
        <v>0</v>
      </c>
      <c r="U34" s="13">
        <f t="shared" si="10"/>
        <v>0</v>
      </c>
      <c r="V34" s="89">
        <f t="shared" si="11"/>
        <v>0</v>
      </c>
      <c r="W34" s="13">
        <f t="shared" si="12"/>
        <v>0</v>
      </c>
      <c r="X34" s="89">
        <f t="shared" si="13"/>
        <v>0</v>
      </c>
    </row>
    <row r="35" spans="2:24" ht="13.5">
      <c r="B35" s="103">
        <f>IF($B$7+28&gt;$G$4,"",B34+1)</f>
        <v>39201</v>
      </c>
      <c r="C35" s="104">
        <f t="shared" si="0"/>
        <v>1</v>
      </c>
      <c r="D35" s="15"/>
      <c r="E35" s="115"/>
      <c r="F35" s="15"/>
      <c r="G35" s="115"/>
      <c r="H35" s="15"/>
      <c r="I35" s="115"/>
      <c r="J35" s="15"/>
      <c r="K35" s="115"/>
      <c r="L35" s="24">
        <f t="shared" si="1"/>
        <v>0</v>
      </c>
      <c r="M35" s="24">
        <f t="shared" si="2"/>
        <v>0</v>
      </c>
      <c r="N35" s="24">
        <f t="shared" si="3"/>
        <v>0</v>
      </c>
      <c r="O35" s="12">
        <f t="shared" si="4"/>
        <v>0</v>
      </c>
      <c r="P35" s="13">
        <f t="shared" si="5"/>
        <v>0</v>
      </c>
      <c r="Q35" s="14">
        <f t="shared" si="6"/>
        <v>0</v>
      </c>
      <c r="R35" s="11">
        <f t="shared" si="7"/>
        <v>0</v>
      </c>
      <c r="S35" s="13">
        <f t="shared" si="8"/>
        <v>0</v>
      </c>
      <c r="T35" s="11">
        <f t="shared" si="9"/>
        <v>0</v>
      </c>
      <c r="U35" s="13">
        <f t="shared" si="10"/>
        <v>0</v>
      </c>
      <c r="V35" s="89">
        <f t="shared" si="11"/>
        <v>0</v>
      </c>
      <c r="W35" s="13">
        <f t="shared" si="12"/>
        <v>0</v>
      </c>
      <c r="X35" s="89">
        <f t="shared" si="13"/>
        <v>0</v>
      </c>
    </row>
    <row r="36" spans="2:24" ht="13.5">
      <c r="B36" s="103">
        <f>IF($B$7+29&gt;$G$4,"",B35+1)</f>
        <v>39202</v>
      </c>
      <c r="C36" s="104">
        <f t="shared" si="0"/>
        <v>2</v>
      </c>
      <c r="D36" s="15"/>
      <c r="E36" s="115"/>
      <c r="F36" s="15"/>
      <c r="G36" s="115"/>
      <c r="H36" s="15"/>
      <c r="I36" s="115"/>
      <c r="J36" s="15"/>
      <c r="K36" s="115"/>
      <c r="L36" s="24">
        <f t="shared" si="1"/>
        <v>0</v>
      </c>
      <c r="M36" s="24">
        <f t="shared" si="2"/>
        <v>0</v>
      </c>
      <c r="N36" s="24">
        <f t="shared" si="3"/>
        <v>0</v>
      </c>
      <c r="O36" s="12">
        <f t="shared" si="4"/>
        <v>0</v>
      </c>
      <c r="P36" s="13">
        <f t="shared" si="5"/>
        <v>0</v>
      </c>
      <c r="Q36" s="14">
        <f t="shared" si="6"/>
        <v>0</v>
      </c>
      <c r="R36" s="11">
        <f t="shared" si="7"/>
        <v>0</v>
      </c>
      <c r="S36" s="13">
        <f t="shared" si="8"/>
        <v>0</v>
      </c>
      <c r="T36" s="11">
        <f t="shared" si="9"/>
        <v>0</v>
      </c>
      <c r="U36" s="13">
        <f t="shared" si="10"/>
        <v>0</v>
      </c>
      <c r="V36" s="89">
        <f t="shared" si="11"/>
        <v>0</v>
      </c>
      <c r="W36" s="13">
        <f t="shared" si="12"/>
        <v>0</v>
      </c>
      <c r="X36" s="89">
        <f t="shared" si="13"/>
        <v>0</v>
      </c>
    </row>
    <row r="37" spans="2:24" ht="13.5">
      <c r="B37" s="103">
        <f>IF($B$7+30&gt;$G$4,"",B36+1)</f>
      </c>
      <c r="C37" s="104">
        <f t="shared" si="0"/>
      </c>
      <c r="D37" s="16"/>
      <c r="E37" s="116"/>
      <c r="F37" s="16"/>
      <c r="G37" s="116"/>
      <c r="H37" s="16"/>
      <c r="I37" s="116"/>
      <c r="J37" s="16"/>
      <c r="K37" s="116"/>
      <c r="L37" s="24">
        <f t="shared" si="1"/>
        <v>0</v>
      </c>
      <c r="M37" s="24">
        <f t="shared" si="2"/>
        <v>0</v>
      </c>
      <c r="N37" s="24">
        <f t="shared" si="3"/>
        <v>0</v>
      </c>
      <c r="O37" s="12">
        <f t="shared" si="4"/>
        <v>0</v>
      </c>
      <c r="P37" s="13">
        <f t="shared" si="5"/>
        <v>0</v>
      </c>
      <c r="Q37" s="14">
        <f t="shared" si="6"/>
        <v>0</v>
      </c>
      <c r="R37" s="11">
        <f t="shared" si="7"/>
        <v>0</v>
      </c>
      <c r="S37" s="160">
        <f t="shared" si="8"/>
        <v>0</v>
      </c>
      <c r="T37" s="161">
        <f t="shared" si="9"/>
        <v>0</v>
      </c>
      <c r="U37" s="160">
        <f t="shared" si="10"/>
        <v>0</v>
      </c>
      <c r="V37" s="117">
        <f t="shared" si="11"/>
        <v>0</v>
      </c>
      <c r="W37" s="160">
        <f t="shared" si="12"/>
        <v>0</v>
      </c>
      <c r="X37" s="117">
        <f t="shared" si="13"/>
        <v>0</v>
      </c>
    </row>
    <row r="38" spans="2:24" ht="13.5">
      <c r="B38" s="136" t="s">
        <v>54</v>
      </c>
      <c r="C38" s="149"/>
      <c r="D38" s="149"/>
      <c r="E38" s="149"/>
      <c r="F38" s="149"/>
      <c r="G38" s="149"/>
      <c r="H38" s="149"/>
      <c r="I38" s="149"/>
      <c r="J38" s="149"/>
      <c r="K38" s="137"/>
      <c r="L38" s="17"/>
      <c r="M38" s="17"/>
      <c r="N38" s="17"/>
      <c r="O38" s="18"/>
      <c r="P38" s="19">
        <f>R38-(Q38*60)</f>
        <v>0</v>
      </c>
      <c r="Q38" s="20">
        <f>ROUNDDOWN(R38/60,0)</f>
        <v>0</v>
      </c>
      <c r="R38" s="21">
        <f>SUM(T7:T37)</f>
        <v>0</v>
      </c>
      <c r="S38" s="162">
        <f>SUM(S7:S37)+Q38</f>
        <v>0</v>
      </c>
      <c r="T38" s="163">
        <f>P38</f>
        <v>0</v>
      </c>
      <c r="U38" s="164">
        <f>ROUNDDOWN((SUM(U7:U37)*60+SUM(V7:V37))/60,0)</f>
        <v>0</v>
      </c>
      <c r="V38" s="163">
        <f>SUM(U7:U37)*60+SUM(V7:V37)-(U38*60)</f>
        <v>0</v>
      </c>
      <c r="W38" s="164">
        <f>ROUNDDOWN((SUM(W7:W37)*60+SUM(X7:X37))/60,0)</f>
        <v>0</v>
      </c>
      <c r="X38" s="163">
        <f>SUM(W7:W37)*60+SUM(X7:X37)-(W38*60)</f>
        <v>0</v>
      </c>
    </row>
    <row r="39" spans="2:24" ht="13.5">
      <c r="B39" s="22"/>
      <c r="C39" s="22"/>
      <c r="S39" s="141" t="s">
        <v>69</v>
      </c>
      <c r="T39" s="142"/>
      <c r="U39" s="136" t="s">
        <v>59</v>
      </c>
      <c r="V39" s="137"/>
      <c r="W39" s="136" t="s">
        <v>60</v>
      </c>
      <c r="X39" s="137"/>
    </row>
    <row r="40" spans="2:24" ht="13.5">
      <c r="B40" s="22"/>
      <c r="C40" s="22"/>
      <c r="S40" s="143" t="s">
        <v>70</v>
      </c>
      <c r="T40" s="144"/>
      <c r="U40" s="158">
        <f>IF(DBT!$B$1=1,8!U38,IF(8!V38&gt;=30,8!U38+1,8!U38))</f>
        <v>0</v>
      </c>
      <c r="V40" s="159">
        <f>IF(DBT!$B$1=1,8!V38,0)</f>
        <v>0</v>
      </c>
      <c r="W40" s="158">
        <f>IF(DBT!$B$1=1,8!W38,IF(8!X38&gt;=30,8!W38+1,8!W38))</f>
        <v>0</v>
      </c>
      <c r="X40" s="159">
        <f>IF(DBT!$B$1=1,8!X38,0)</f>
        <v>0</v>
      </c>
    </row>
  </sheetData>
  <mergeCells count="13">
    <mergeCell ref="U4:V4"/>
    <mergeCell ref="B38:K38"/>
    <mergeCell ref="H4:I4"/>
    <mergeCell ref="D5:E5"/>
    <mergeCell ref="F5:G5"/>
    <mergeCell ref="H5:I5"/>
    <mergeCell ref="J5:K5"/>
    <mergeCell ref="S40:T40"/>
    <mergeCell ref="W5:X5"/>
    <mergeCell ref="S39:T39"/>
    <mergeCell ref="U39:V39"/>
    <mergeCell ref="W39:X39"/>
    <mergeCell ref="U5:V5"/>
  </mergeCells>
  <conditionalFormatting sqref="C7:C37">
    <cfRule type="cellIs" priority="1" dxfId="0" operator="equal" stopIfTrue="1">
      <formula>1</formula>
    </cfRule>
    <cfRule type="cellIs" priority="2" dxfId="1" operator="equal" stopIfTrue="1">
      <formula>7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www.roumu.com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タイムカード集計ソフト</dc:title>
  <dc:subject/>
  <dc:creator>Akinori Otsu</dc:creator>
  <cp:keywords/>
  <dc:description/>
  <cp:lastModifiedBy>mc595</cp:lastModifiedBy>
  <cp:lastPrinted>1999-11-27T01:45:10Z</cp:lastPrinted>
  <dcterms:created xsi:type="dcterms:W3CDTF">1999-11-26T05:54:09Z</dcterms:created>
  <dcterms:modified xsi:type="dcterms:W3CDTF">2007-04-01T14:03:56Z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